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Sheet-1'!$A$1:$D$58</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Statement-2'!$A$1:$E$43</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fullCalcOnLoad="1"/>
</workbook>
</file>

<file path=xl/sharedStrings.xml><?xml version="1.0" encoding="utf-8"?>
<sst xmlns="http://schemas.openxmlformats.org/spreadsheetml/2006/main" count="493" uniqueCount="209">
  <si>
    <t>NEW JERSEY INSURANCE UNDERWRITING ASSOCIATION</t>
  </si>
  <si>
    <t>BALANCE SHEET</t>
  </si>
  <si>
    <t>AT SEPTEMBER 30, 2023</t>
  </si>
  <si>
    <t>LEDGER ASSETS</t>
  </si>
  <si>
    <t>NON- ADMITTED ASSETS</t>
  </si>
  <si>
    <t>NET ADMITTED ASSETS</t>
  </si>
  <si>
    <t>ASSETS</t>
  </si>
  <si>
    <t xml:space="preserve">     BONDS</t>
  </si>
  <si>
    <t xml:space="preserve">     STOCKS</t>
  </si>
  <si>
    <t xml:space="preserve">     CASH &amp; SHORT-TERM INVESTMENTS</t>
  </si>
  <si>
    <t xml:space="preserve">     PREPAID PENSION COST</t>
  </si>
  <si>
    <t xml:space="preserve">     PREPAID POST RETIREMENT BENEFITS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</si>
  <si>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</si>
  <si>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</si>
  <si>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</si>
  <si>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</si>
  <si>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</si>
  <si>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</si>
  <si>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</si>
  <si>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</si>
  <si>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</si>
  <si>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AMOUNTS HELD FOR OTHERS</t>
  </si>
  <si>
    <t xml:space="preserve">      PAYABLE FOR SECURITIES</t>
  </si>
  <si>
    <t xml:space="preserve">      ADVANCE PREMIUMS</t>
  </si>
  <si>
    <t xml:space="preserve">      RETURN PREMIUMS</t>
  </si>
  <si>
    <t xml:space="preserve">      OTHER PAYABLES</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</si>
  <si>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</si>
  <si>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</si>
  <si>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</si>
  <si>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</si>
  <si>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</si>
  <si>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</si>
  <si>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</si>
  <si>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</si>
  <si>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</si>
  <si>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</si>
  <si>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</si>
  <si>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</si>
  <si>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SEPTEMBER 30, 2023</t>
  </si>
  <si>
    <t>TOTAL LIABILITIES PLUS EQUITY ACCOUNT</t>
  </si>
  <si>
    <t xml:space="preserve"> INCOME STATEMENT</t>
  </si>
  <si>
    <t>SEPTEMBER 30, 2023</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</si>
  <si>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</si>
  <si>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</si>
  <si>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</si>
  <si>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</si>
  <si>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</si>
  <si>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</si>
  <si>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</si>
  <si>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</si>
  <si>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</si>
  <si>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</si>
  <si>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</si>
  <si>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t>
  </si>
  <si>
    <t>INVESTMENT INCOME</t>
  </si>
  <si>
    <t xml:space="preserve">     NET INVESTMENT INCOME EARNED</t>
  </si>
  <si>
    <t xml:space="preserve">     NET REALIZED CAPITAL GAIN</t>
  </si>
  <si>
    <t xml:space="preserve">         NET INVESTMENT GAIN</t>
  </si>
  <si>
    <t>OTHER INCOME</t>
  </si>
  <si>
    <t xml:space="preserve">       OTHER INCOME</t>
  </si>
  <si>
    <t xml:space="preserve">       INSTALLMENT SERVICE FEE</t>
  </si>
  <si>
    <t xml:space="preserve">         TOTAL OTHER INCOME</t>
  </si>
  <si>
    <t xml:space="preserve"> NET GAIN</t>
  </si>
  <si>
    <t xml:space="preserve">     NET EQUITY - PRIOR</t>
  </si>
  <si>
    <t xml:space="preserve">     NET GAIN FOR PERIOD</t>
  </si>
  <si>
    <t xml:space="preserve">     CHANGE IN NONADMITTED ASSETS</t>
  </si>
  <si>
    <t xml:space="preserve">     CHANGE IN NET UNREALIZED CAPITAL LOSS</t>
  </si>
  <si>
    <t xml:space="preserve"> </t>
  </si>
  <si>
    <t>CHANGE IN EQUITY</t>
  </si>
  <si>
    <t>NET EQUITY AT SEPTEMBER 30, 2023</t>
  </si>
  <si>
    <t xml:space="preserve"> EQUITY ACCOUNT</t>
  </si>
  <si>
    <t>QTD PERIOD ENDED SEPTEMBER 30, 2023</t>
  </si>
  <si>
    <t>POLICY YEAR 2023</t>
  </si>
  <si>
    <t>POLICY YEAR 2022</t>
  </si>
  <si>
    <t>POLICY YEAR 2021</t>
  </si>
  <si>
    <t>POLICY YEAR 2020</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</si>
  <si>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</si>
  <si>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</si>
  <si>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</si>
  <si>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</si>
  <si>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</si>
  <si>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</si>
  <si>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</si>
  <si>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</si>
  <si>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</si>
  <si>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</si>
  <si>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</si>
  <si>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</si>
  <si>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</si>
  <si>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</si>
  <si>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</si>
  <si>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</si>
  <si>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</si>
  <si>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</si>
  <si>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</si>
  <si>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</si>
  <si>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</si>
  <si>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</si>
  <si>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</si>
  <si>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</si>
  <si>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</si>
  <si>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</si>
  <si>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</si>
  <si>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</si>
  <si>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</si>
  <si>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</si>
  <si>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</si>
  <si>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</si>
  <si>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 xml:space="preserve">  </t>
  </si>
  <si>
    <t>YTD PERIOD ENDED SEPTEMBER 30, 2023</t>
  </si>
  <si>
    <t>UNDERWRITING STATEMENT</t>
  </si>
  <si>
    <t>EARNED/INCURRED BASIS</t>
  </si>
  <si>
    <t>QTD PERIOD ENDING SEPTEMBER 30, 2023</t>
  </si>
  <si>
    <t/>
  </si>
  <si>
    <t>09-30-23</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</si>
  <si>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</si>
  <si>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</si>
  <si>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</si>
  <si>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</si>
  <si>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</si>
  <si>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</si>
  <si>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</si>
  <si>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</si>
  <si>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</si>
  <si>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</si>
  <si>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</si>
  <si>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</si>
  <si>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</si>
  <si>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</si>
  <si>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</si>
  <si>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</si>
  <si>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</si>
  <si>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</si>
  <si>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</si>
  <si>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</si>
  <si>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</si>
  <si>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</si>
  <si>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</si>
  <si>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</si>
  <si>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</si>
  <si>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</si>
  <si>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</si>
  <si>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</si>
  <si>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</si>
  <si>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</si>
  <si>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</si>
  <si>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</si>
  <si>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</si>
  <si>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</si>
  <si>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</si>
  <si>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</si>
  <si>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</si>
  <si>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</si>
  <si>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</si>
  <si>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</si>
  <si>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</si>
  <si>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</si>
  <si>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</si>
  <si>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SEPTEMBER 30, 2023</t>
  </si>
  <si>
    <t>STATISTICAL REPORT ON PREMIUMS</t>
  </si>
  <si>
    <t>*SEE NOTE BELOW</t>
  </si>
  <si>
    <t>WRITTEN PREMIUMS</t>
  </si>
  <si>
    <t xml:space="preserve">     FIRE</t>
  </si>
  <si>
    <t xml:space="preserve">     ALLIED </t>
  </si>
  <si>
    <t xml:space="preserve">     CRIME</t>
  </si>
  <si>
    <t xml:space="preserve">            TOTAL</t>
  </si>
  <si>
    <t>CURRENT UNEARNED PREMIUM RESERVE              @ 09-30-23</t>
  </si>
  <si>
    <t xml:space="preserve">    ALLIED </t>
  </si>
  <si>
    <t xml:space="preserve">    CRIME</t>
  </si>
  <si>
    <t>PRIOR UNEARNED PREMIUM RESERVE                     @ 06-30-23</t>
  </si>
  <si>
    <t>EARNED PREMIUM</t>
  </si>
  <si>
    <t>*Note: The Terrorism Risk Insurance Program Reauthorization Act of 2007 requires insurers to report direct earned premium for commercial business written.                                                         This amount is shown on page 8.</t>
  </si>
  <si>
    <t>PRIOR UNEARNED PREMIUM RESERVE                     @ 12-31-22</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</si>
  <si>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</si>
  <si>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1-4 Family Tenant-Occupied</t>
  </si>
  <si>
    <t>Commercial</t>
  </si>
  <si>
    <t>Total TRIA</t>
  </si>
  <si>
    <r>
      <t xml:space="preserve">       1Q22      </t>
    </r>
    <r>
      <rPr>
        <sz val="9"/>
        <rFont val="Century Schoolbook"/>
        <family val="1"/>
      </rPr>
      <t>$55,157</t>
    </r>
  </si>
  <si>
    <r>
      <t xml:space="preserve">       1Q23      </t>
    </r>
    <r>
      <rPr>
        <sz val="9"/>
        <rFont val="Century Schoolbook"/>
        <family val="1"/>
      </rPr>
      <t>$47,022</t>
    </r>
  </si>
  <si>
    <r>
      <t xml:space="preserve">       2Q22      </t>
    </r>
    <r>
      <rPr>
        <sz val="9"/>
        <rFont val="Century Schoolbook"/>
        <family val="1"/>
      </rPr>
      <t>$56,692</t>
    </r>
  </si>
  <si>
    <r>
      <t xml:space="preserve">       2Q23      </t>
    </r>
    <r>
      <rPr>
        <sz val="9"/>
        <rFont val="Century Schoolbook"/>
        <family val="1"/>
      </rPr>
      <t>$49,071</t>
    </r>
  </si>
  <si>
    <r>
      <t xml:space="preserve">       3Q22      </t>
    </r>
    <r>
      <rPr>
        <sz val="9"/>
        <rFont val="Century Schoolbook"/>
        <family val="1"/>
      </rPr>
      <t>$56,373</t>
    </r>
  </si>
  <si>
    <r>
      <t xml:space="preserve">       3Q23      </t>
    </r>
    <r>
      <rPr>
        <sz val="9"/>
        <rFont val="Century Schoolbook"/>
        <family val="1"/>
      </rPr>
      <t>$53,085</t>
    </r>
  </si>
  <si>
    <r>
      <t xml:space="preserve">       4Q22      </t>
    </r>
    <r>
      <rPr>
        <sz val="9"/>
        <rFont val="Century Schoolbook"/>
        <family val="1"/>
      </rPr>
      <t>$52,211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</si>
  <si>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</si>
  <si>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</si>
  <si>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</si>
  <si>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</si>
  <si>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</si>
  <si>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(09-30-23)</t>
  </si>
  <si>
    <t xml:space="preserve">       FIRE</t>
  </si>
  <si>
    <t xml:space="preserve">       ALLIED </t>
  </si>
  <si>
    <t xml:space="preserve">       CRIME</t>
  </si>
  <si>
    <t>CURRENT I.B.N.R. RESERVES (09-30-23)</t>
  </si>
  <si>
    <t>PRIOR LOSS RESERVES (06-30-23)</t>
  </si>
  <si>
    <t>(Including I.B.N.R. Reserves)</t>
  </si>
  <si>
    <t>INCURRED LOSSES</t>
  </si>
  <si>
    <t>PRIOR LOSS RESERVES (12-31-22)</t>
  </si>
  <si>
    <t>STATISTICAL REPORT ON LOSS EXPENSES</t>
  </si>
  <si>
    <t>(INCLUDES ALLOCATED AND UNALLOCATED LOSS EXPENSES)</t>
  </si>
  <si>
    <t>LOSS EXPENSES PAID                                      (ALAE AND ULAE)</t>
  </si>
  <si>
    <t>FIRE</t>
  </si>
  <si>
    <t xml:space="preserve">ALLIED </t>
  </si>
  <si>
    <t>CRIME</t>
  </si>
  <si>
    <t>CURRENT LOSS EXPENSE RESERVES               @ 09-30-23</t>
  </si>
  <si>
    <t>PRIOR LOSS  EXPENSE RESERVES                     @ 06-30-23</t>
  </si>
  <si>
    <t>ALLIED</t>
  </si>
  <si>
    <t>ALAE &amp; ULAE LOSS EXPENSES  INCURRED</t>
  </si>
  <si>
    <t>PRIOR LOSS  EXPENSE RESERVES                     @ 12-31-22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</si>
</sst>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6"/>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sz val="11"/>
      <color indexed="9"/>
      <name val="Century Schoolbook"/>
      <family val="1"/>
    </font>
    <font>
      <b/>
      <i/>
      <sz val="11"/>
      <name val="Century Schoolbook"/>
      <family val="1"/>
    </font>
    <font>
      <b/>
      <i/>
      <sz val="10"/>
      <name val="Century Schoolbook"/>
      <family val="1"/>
    </font>
    <font>
      <b/>
      <sz val="18"/>
      <name val="Century Schoolbook"/>
      <family val="1"/>
    </font>
    <font>
      <sz val="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b/>
      <u val="single"/>
      <sz val="9"/>
      <name val="Century Schoolbook"/>
      <family val="1"/>
    </font>
    <font>
      <b/>
      <sz val="9"/>
      <name val="Century Schoolbook"/>
      <family val="1"/>
    </font>
    <font>
      <sz val="22"/>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style="thin"/>
    </border>
    <border>
      <left style="thin"/>
      <right/>
      <top/>
      <bottom/>
    </border>
    <border>
      <left/>
      <right style="thin"/>
      <top style="thin"/>
      <bottom style="double"/>
    </border>
    <border>
      <left style="thin"/>
      <right/>
      <top style="thin"/>
      <bottom/>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5">
    <xf numFmtId="0" fontId="0" fillId="0" borderId="0" xfId="0" applyFont="1" applyAlignment="1">
      <alignment/>
    </xf>
    <xf numFmtId="7" fontId="19" fillId="0" borderId="0" xfId="59" applyNumberFormat="1" applyFont="1" applyAlignment="1">
      <alignment horizontal="center"/>
      <protection/>
    </xf>
    <xf numFmtId="0" fontId="20" fillId="0" borderId="0" xfId="59" applyFont="1">
      <alignment/>
      <protection/>
    </xf>
    <xf numFmtId="7" fontId="21" fillId="0" borderId="0" xfId="59" applyNumberFormat="1" applyFont="1" applyAlignment="1">
      <alignment horizontal="center"/>
      <protection/>
    </xf>
    <xf numFmtId="7" fontId="22" fillId="0" borderId="0" xfId="59" applyNumberFormat="1" applyFont="1" applyAlignment="1">
      <alignment horizontal="center"/>
      <protection/>
    </xf>
    <xf numFmtId="0" fontId="23" fillId="0" borderId="0" xfId="59" applyFont="1">
      <alignment/>
      <protection/>
    </xf>
    <xf numFmtId="7" fontId="22" fillId="0" borderId="0" xfId="59" applyNumberFormat="1" applyFont="1" applyAlignment="1" quotePrefix="1">
      <alignment horizontal="center"/>
      <protection/>
    </xf>
    <xf numFmtId="0" fontId="66" fillId="0" borderId="0" xfId="59" applyFont="1" applyAlignment="1">
      <alignment horizontal="center"/>
      <protection/>
    </xf>
    <xf numFmtId="7" fontId="23" fillId="0" borderId="0" xfId="59" applyNumberFormat="1" applyFont="1" applyAlignment="1" quotePrefix="1">
      <alignment horizontal="center"/>
      <protection/>
    </xf>
    <xf numFmtId="7" fontId="25" fillId="0" borderId="0" xfId="59" applyNumberFormat="1" applyFont="1">
      <alignment/>
      <protection/>
    </xf>
    <xf numFmtId="5" fontId="26" fillId="33" borderId="0" xfId="44" applyNumberFormat="1" applyFont="1" applyFill="1" applyBorder="1" applyAlignment="1">
      <alignment horizontal="center" wrapText="1"/>
    </xf>
    <xf numFmtId="0" fontId="25" fillId="0" borderId="0" xfId="59" applyFont="1">
      <alignment/>
      <protection/>
    </xf>
    <xf numFmtId="7" fontId="27" fillId="0" borderId="0" xfId="59" applyNumberFormat="1" applyFont="1" applyAlignment="1">
      <alignment horizontal="left" wrapText="1"/>
      <protection/>
    </xf>
    <xf numFmtId="5" fontId="25" fillId="0" borderId="10" xfId="44" applyNumberFormat="1" applyFont="1" applyFill="1" applyBorder="1" applyAlignment="1">
      <alignment horizontal="right"/>
    </xf>
    <xf numFmtId="7" fontId="25" fillId="0" borderId="0" xfId="48" applyNumberFormat="1" applyFont="1" applyFill="1" applyBorder="1" applyAlignment="1">
      <alignment horizontal="left"/>
    </xf>
    <xf numFmtId="5" fontId="25" fillId="0" borderId="11" xfId="45" applyNumberFormat="1" applyFont="1" applyFill="1" applyBorder="1" applyAlignment="1">
      <alignment horizontal="right"/>
    </xf>
    <xf numFmtId="43" fontId="28" fillId="0" borderId="11" xfId="44" applyFont="1" applyFill="1" applyBorder="1" applyAlignment="1">
      <alignment horizontal="right"/>
    </xf>
    <xf numFmtId="164" fontId="25" fillId="0" borderId="11" xfId="45" applyNumberFormat="1" applyFont="1" applyFill="1" applyBorder="1" applyAlignment="1">
      <alignment horizontal="right"/>
    </xf>
    <xf numFmtId="43" fontId="28" fillId="0" borderId="11" xfId="45" applyFont="1" applyFill="1" applyBorder="1" applyAlignment="1">
      <alignment horizontal="right"/>
    </xf>
    <xf numFmtId="0" fontId="67" fillId="0" borderId="0" xfId="59" applyFont="1">
      <alignment/>
      <protection/>
    </xf>
    <xf numFmtId="164" fontId="28" fillId="0" borderId="11" xfId="45" applyNumberFormat="1" applyFont="1" applyFill="1" applyBorder="1" applyAlignment="1">
      <alignment horizontal="right"/>
    </xf>
    <xf numFmtId="164" fontId="25" fillId="0" borderId="11" xfId="44" applyNumberFormat="1" applyFont="1" applyFill="1" applyBorder="1" applyAlignment="1">
      <alignment horizontal="right"/>
    </xf>
    <xf numFmtId="164" fontId="25" fillId="0" borderId="0" xfId="59" applyNumberFormat="1" applyFont="1">
      <alignment/>
      <protection/>
    </xf>
    <xf numFmtId="7" fontId="28" fillId="0" borderId="0" xfId="48" applyNumberFormat="1" applyFont="1" applyFill="1" applyBorder="1" applyAlignment="1">
      <alignment horizontal="center" wrapText="1"/>
    </xf>
    <xf numFmtId="5" fontId="28" fillId="0" borderId="12" xfId="44" applyNumberFormat="1" applyFont="1" applyFill="1" applyBorder="1" applyAlignment="1">
      <alignment horizontal="right"/>
    </xf>
    <xf numFmtId="5" fontId="28" fillId="0" borderId="0" xfId="44" applyNumberFormat="1" applyFont="1" applyFill="1" applyBorder="1" applyAlignment="1">
      <alignment horizontal="right"/>
    </xf>
    <xf numFmtId="43" fontId="25" fillId="0" borderId="0" xfId="44" applyFont="1" applyFill="1" applyBorder="1" applyAlignment="1">
      <alignment horizontal="right"/>
    </xf>
    <xf numFmtId="7" fontId="27" fillId="0" borderId="0" xfId="48" applyNumberFormat="1" applyFont="1" applyFill="1" applyBorder="1" applyAlignment="1">
      <alignment horizontal="left" wrapText="1"/>
    </xf>
    <xf numFmtId="5" fontId="25" fillId="0" borderId="0" xfId="44" applyNumberFormat="1" applyFont="1" applyFill="1" applyBorder="1" applyAlignment="1">
      <alignment horizontal="right"/>
    </xf>
    <xf numFmtId="41" fontId="25" fillId="0" borderId="0" xfId="44" applyNumberFormat="1" applyFont="1" applyFill="1" applyBorder="1" applyAlignment="1">
      <alignment horizontal="right"/>
    </xf>
    <xf numFmtId="41" fontId="25" fillId="0" borderId="13" xfId="44" applyNumberFormat="1" applyFont="1" applyFill="1" applyBorder="1" applyAlignment="1">
      <alignment horizontal="right"/>
    </xf>
    <xf numFmtId="5" fontId="25" fillId="0" borderId="0" xfId="44" applyNumberFormat="1" applyFont="1" applyBorder="1" applyAlignment="1">
      <alignment horizontal="right"/>
    </xf>
    <xf numFmtId="164" fontId="28" fillId="0" borderId="0" xfId="44" applyNumberFormat="1" applyFont="1" applyFill="1" applyBorder="1" applyAlignment="1">
      <alignment horizontal="right"/>
    </xf>
    <xf numFmtId="7" fontId="25" fillId="0" borderId="0" xfId="48" applyNumberFormat="1" applyFont="1" applyFill="1" applyBorder="1" applyAlignment="1">
      <alignment horizontal="right" wrapText="1"/>
    </xf>
    <xf numFmtId="7" fontId="28" fillId="0" borderId="0" xfId="48" applyNumberFormat="1" applyFont="1" applyFill="1" applyBorder="1" applyAlignment="1">
      <alignment horizontal="left"/>
    </xf>
    <xf numFmtId="5" fontId="28" fillId="0" borderId="13" xfId="44" applyNumberFormat="1" applyFont="1" applyFill="1" applyBorder="1" applyAlignment="1">
      <alignment horizontal="right"/>
    </xf>
    <xf numFmtId="164" fontId="28" fillId="0" borderId="14" xfId="44" applyNumberFormat="1" applyFont="1" applyFill="1" applyBorder="1" applyAlignment="1">
      <alignment horizontal="right"/>
    </xf>
    <xf numFmtId="38" fontId="28" fillId="0" borderId="0" xfId="44" applyNumberFormat="1" applyFont="1" applyFill="1" applyBorder="1" applyAlignment="1">
      <alignment horizontal="right"/>
    </xf>
    <xf numFmtId="164" fontId="25" fillId="0" borderId="0" xfId="42" applyNumberFormat="1" applyFont="1" applyAlignment="1">
      <alignment/>
    </xf>
    <xf numFmtId="43" fontId="25" fillId="0" borderId="0" xfId="59" applyNumberFormat="1" applyFont="1">
      <alignment/>
      <protection/>
    </xf>
    <xf numFmtId="165" fontId="28" fillId="0" borderId="15" xfId="49" applyNumberFormat="1" applyFont="1" applyFill="1" applyBorder="1" applyAlignment="1">
      <alignment horizontal="right"/>
    </xf>
    <xf numFmtId="42" fontId="25" fillId="0" borderId="0" xfId="48" applyFont="1" applyFill="1" applyAlignment="1">
      <alignment horizontal="right" wrapText="1"/>
    </xf>
    <xf numFmtId="5" fontId="25" fillId="0" borderId="0" xfId="44" applyNumberFormat="1" applyFont="1" applyFill="1" applyAlignment="1">
      <alignment horizontal="right"/>
    </xf>
    <xf numFmtId="5" fontId="25" fillId="0" borderId="0" xfId="44" applyNumberFormat="1" applyFont="1" applyAlignment="1">
      <alignment horizontal="right"/>
    </xf>
    <xf numFmtId="0" fontId="30" fillId="0" borderId="0" xfId="59" applyFont="1">
      <alignment/>
      <protection/>
    </xf>
    <xf numFmtId="5" fontId="30" fillId="0" borderId="0" xfId="44" applyNumberFormat="1" applyFont="1" applyAlignment="1">
      <alignment horizontal="right"/>
    </xf>
    <xf numFmtId="0" fontId="30" fillId="0" borderId="0" xfId="59" applyFont="1" applyAlignment="1" quotePrefix="1">
      <alignment horizontal="right"/>
      <protection/>
    </xf>
    <xf numFmtId="0" fontId="31" fillId="0" borderId="0" xfId="59" applyFont="1">
      <alignment/>
      <protection/>
    </xf>
    <xf numFmtId="5" fontId="31" fillId="0" borderId="0" xfId="44" applyNumberFormat="1" applyFont="1" applyAlignment="1">
      <alignment horizontal="right"/>
    </xf>
    <xf numFmtId="7" fontId="32" fillId="0" borderId="0" xfId="59" applyNumberFormat="1" applyFont="1" applyAlignment="1">
      <alignment horizontal="center"/>
      <protection/>
    </xf>
    <xf numFmtId="0" fontId="28" fillId="0" borderId="0" xfId="59" applyFont="1">
      <alignment/>
      <protection/>
    </xf>
    <xf numFmtId="0" fontId="21" fillId="0" borderId="0" xfId="59" applyFont="1">
      <alignment/>
      <protection/>
    </xf>
    <xf numFmtId="0" fontId="33" fillId="0" borderId="0" xfId="59" applyFont="1">
      <alignment/>
      <protection/>
    </xf>
    <xf numFmtId="7" fontId="22" fillId="0" borderId="0" xfId="59" applyNumberFormat="1" applyFont="1" applyAlignment="1">
      <alignment horizontal="centerContinuous"/>
      <protection/>
    </xf>
    <xf numFmtId="7" fontId="33" fillId="0" borderId="0" xfId="44" applyNumberFormat="1" applyFont="1" applyBorder="1" applyAlignment="1">
      <alignment horizontal="centerContinuous"/>
    </xf>
    <xf numFmtId="7" fontId="28" fillId="33" borderId="13" xfId="44" applyNumberFormat="1" applyFont="1" applyFill="1" applyBorder="1" applyAlignment="1">
      <alignment horizontal="centerContinuous"/>
    </xf>
    <xf numFmtId="7" fontId="28" fillId="33" borderId="0" xfId="44" applyNumberFormat="1" applyFont="1" applyFill="1" applyBorder="1" applyAlignment="1">
      <alignment horizontal="centerContinuous"/>
    </xf>
    <xf numFmtId="7" fontId="27" fillId="0" borderId="0" xfId="44" applyNumberFormat="1" applyFont="1" applyBorder="1" applyAlignment="1">
      <alignment/>
    </xf>
    <xf numFmtId="7" fontId="27" fillId="0" borderId="16" xfId="44" applyNumberFormat="1" applyFont="1" applyBorder="1" applyAlignment="1">
      <alignment/>
    </xf>
    <xf numFmtId="7" fontId="27" fillId="0" borderId="0" xfId="59" applyNumberFormat="1" applyFont="1">
      <alignment/>
      <protection/>
    </xf>
    <xf numFmtId="7" fontId="27" fillId="0" borderId="17" xfId="44" applyNumberFormat="1" applyFont="1" applyBorder="1" applyAlignment="1">
      <alignment/>
    </xf>
    <xf numFmtId="7" fontId="25" fillId="0" borderId="0" xfId="44" applyNumberFormat="1" applyFont="1" applyBorder="1" applyAlignment="1">
      <alignment/>
    </xf>
    <xf numFmtId="5" fontId="28" fillId="0" borderId="17" xfId="44" applyNumberFormat="1" applyFont="1" applyBorder="1" applyAlignment="1">
      <alignment/>
    </xf>
    <xf numFmtId="7" fontId="25" fillId="0" borderId="17" xfId="44" applyNumberFormat="1" applyFont="1" applyBorder="1" applyAlignment="1">
      <alignment/>
    </xf>
    <xf numFmtId="164" fontId="25" fillId="0" borderId="0" xfId="44" applyNumberFormat="1" applyFont="1" applyBorder="1" applyAlignment="1">
      <alignment/>
    </xf>
    <xf numFmtId="7" fontId="28" fillId="0" borderId="17" xfId="44" applyNumberFormat="1" applyFont="1" applyBorder="1" applyAlignment="1">
      <alignment/>
    </xf>
    <xf numFmtId="164" fontId="25" fillId="0" borderId="13" xfId="44" applyNumberFormat="1" applyFont="1" applyBorder="1" applyAlignment="1">
      <alignment/>
    </xf>
    <xf numFmtId="7" fontId="28" fillId="0" borderId="0" xfId="44" applyNumberFormat="1" applyFont="1" applyBorder="1" applyAlignment="1">
      <alignment/>
    </xf>
    <xf numFmtId="164" fontId="25" fillId="0" borderId="18" xfId="44" applyNumberFormat="1" applyFont="1" applyBorder="1" applyAlignment="1">
      <alignment/>
    </xf>
    <xf numFmtId="164" fontId="25" fillId="0" borderId="17" xfId="44" applyNumberFormat="1" applyFont="1" applyBorder="1" applyAlignment="1">
      <alignment/>
    </xf>
    <xf numFmtId="38" fontId="25" fillId="0" borderId="17" xfId="44" applyNumberFormat="1" applyFont="1" applyBorder="1" applyAlignment="1">
      <alignment/>
    </xf>
    <xf numFmtId="43" fontId="28" fillId="0" borderId="17" xfId="44" applyFont="1" applyBorder="1" applyAlignment="1">
      <alignment/>
    </xf>
    <xf numFmtId="38" fontId="25" fillId="0" borderId="13" xfId="44" applyNumberFormat="1" applyFont="1" applyBorder="1" applyAlignment="1">
      <alignment/>
    </xf>
    <xf numFmtId="43" fontId="25" fillId="0" borderId="17" xfId="44" applyFont="1" applyBorder="1" applyAlignment="1">
      <alignment/>
    </xf>
    <xf numFmtId="38" fontId="25" fillId="0" borderId="19" xfId="44" applyNumberFormat="1" applyFont="1" applyBorder="1" applyAlignment="1">
      <alignment/>
    </xf>
    <xf numFmtId="43" fontId="28" fillId="0" borderId="20" xfId="44" applyFont="1" applyBorder="1" applyAlignment="1">
      <alignment/>
    </xf>
    <xf numFmtId="38" fontId="25" fillId="0" borderId="0" xfId="44" applyNumberFormat="1" applyFont="1" applyBorder="1" applyAlignment="1">
      <alignment/>
    </xf>
    <xf numFmtId="7" fontId="25" fillId="0" borderId="0" xfId="0" applyNumberFormat="1" applyFont="1" applyAlignment="1">
      <alignment/>
    </xf>
    <xf numFmtId="38" fontId="25" fillId="0" borderId="21" xfId="44" applyNumberFormat="1" applyFont="1" applyBorder="1" applyAlignment="1">
      <alignment/>
    </xf>
    <xf numFmtId="43" fontId="25" fillId="0" borderId="0" xfId="44" applyFont="1" applyBorder="1" applyAlignment="1">
      <alignment/>
    </xf>
    <xf numFmtId="43" fontId="25" fillId="0" borderId="22" xfId="44" applyFont="1" applyBorder="1" applyAlignment="1">
      <alignment/>
    </xf>
    <xf numFmtId="7" fontId="28" fillId="0" borderId="0" xfId="59" applyNumberFormat="1" applyFont="1">
      <alignment/>
      <protection/>
    </xf>
    <xf numFmtId="7" fontId="25" fillId="0" borderId="18" xfId="44" applyNumberFormat="1" applyFont="1" applyBorder="1" applyAlignment="1">
      <alignment/>
    </xf>
    <xf numFmtId="0" fontId="34" fillId="0" borderId="0" xfId="59" applyFont="1">
      <alignment/>
      <protection/>
    </xf>
    <xf numFmtId="6" fontId="28" fillId="0" borderId="23" xfId="44" applyNumberFormat="1" applyFont="1" applyBorder="1" applyAlignment="1">
      <alignment/>
    </xf>
    <xf numFmtId="0" fontId="68" fillId="0" borderId="0" xfId="0" applyFont="1" applyAlignment="1">
      <alignment/>
    </xf>
    <xf numFmtId="43" fontId="36" fillId="0" borderId="0" xfId="59" applyNumberFormat="1" applyFont="1" applyAlignment="1">
      <alignment horizontal="center"/>
      <protection/>
    </xf>
    <xf numFmtId="0" fontId="37" fillId="0" borderId="0" xfId="59" applyFont="1">
      <alignment/>
      <protection/>
    </xf>
    <xf numFmtId="43" fontId="21" fillId="0" borderId="0" xfId="59" applyNumberFormat="1" applyFont="1" applyAlignment="1">
      <alignment horizontal="center"/>
      <protection/>
    </xf>
    <xf numFmtId="43" fontId="22" fillId="0" borderId="0" xfId="59" applyNumberFormat="1" applyFont="1" applyAlignment="1">
      <alignment horizontal="center"/>
      <protection/>
    </xf>
    <xf numFmtId="0" fontId="38" fillId="0" borderId="0" xfId="59" applyFont="1">
      <alignment/>
      <protection/>
    </xf>
    <xf numFmtId="43" fontId="21" fillId="0" borderId="0" xfId="59" applyNumberFormat="1" applyFont="1" applyAlignment="1">
      <alignment horizontal="centerContinuous"/>
      <protection/>
    </xf>
    <xf numFmtId="0" fontId="21" fillId="0" borderId="0" xfId="59" applyFont="1" applyAlignment="1">
      <alignment horizontal="centerContinuous"/>
      <protection/>
    </xf>
    <xf numFmtId="43" fontId="21" fillId="0" borderId="0" xfId="44" applyFont="1" applyFill="1" applyBorder="1" applyAlignment="1">
      <alignment horizontal="centerContinuous"/>
    </xf>
    <xf numFmtId="43" fontId="39" fillId="0" borderId="0" xfId="44" applyFont="1" applyBorder="1" applyAlignment="1">
      <alignment horizontal="centerContinuous"/>
    </xf>
    <xf numFmtId="43" fontId="39" fillId="0" borderId="0" xfId="44" applyFont="1" applyFill="1" applyBorder="1" applyAlignment="1">
      <alignment horizontal="centerContinuous"/>
    </xf>
    <xf numFmtId="0" fontId="39" fillId="0" borderId="0" xfId="59" applyFont="1">
      <alignment/>
      <protection/>
    </xf>
    <xf numFmtId="43" fontId="28" fillId="0" borderId="0" xfId="59" applyNumberFormat="1" applyFont="1" applyAlignment="1">
      <alignment horizontal="left" wrapText="1"/>
      <protection/>
    </xf>
    <xf numFmtId="43" fontId="40" fillId="33" borderId="0" xfId="44" applyFont="1" applyFill="1" applyBorder="1" applyAlignment="1">
      <alignment horizontal="center" wrapText="1"/>
    </xf>
    <xf numFmtId="0" fontId="28" fillId="0" borderId="0" xfId="59" applyFont="1" applyAlignment="1">
      <alignment horizontal="left" wrapText="1"/>
      <protection/>
    </xf>
    <xf numFmtId="43" fontId="27" fillId="0" borderId="0" xfId="59" applyNumberFormat="1" applyFont="1" applyAlignment="1">
      <alignment horizontal="left" wrapText="1"/>
      <protection/>
    </xf>
    <xf numFmtId="0" fontId="27" fillId="0" borderId="0" xfId="59" applyFont="1" applyAlignment="1">
      <alignment horizontal="left" wrapText="1"/>
      <protection/>
    </xf>
    <xf numFmtId="43" fontId="27" fillId="0" borderId="0" xfId="44" applyFont="1" applyFill="1" applyBorder="1" applyAlignment="1">
      <alignment horizontal="left" wrapText="1"/>
    </xf>
    <xf numFmtId="0" fontId="25" fillId="0" borderId="0" xfId="59" applyFont="1" applyAlignment="1">
      <alignment horizontal="left" wrapText="1"/>
      <protection/>
    </xf>
    <xf numFmtId="6" fontId="25" fillId="0" borderId="0" xfId="49" applyNumberFormat="1" applyFont="1" applyFill="1" applyBorder="1" applyAlignment="1">
      <alignment/>
    </xf>
    <xf numFmtId="43" fontId="28" fillId="0" borderId="0" xfId="44" applyFont="1" applyFill="1" applyBorder="1" applyAlignment="1">
      <alignment/>
    </xf>
    <xf numFmtId="0" fontId="25" fillId="0" borderId="0" xfId="0" applyFont="1" applyAlignment="1">
      <alignment/>
    </xf>
    <xf numFmtId="164" fontId="25" fillId="0" borderId="0" xfId="44" applyNumberFormat="1" applyFont="1" applyFill="1" applyBorder="1" applyAlignment="1">
      <alignment/>
    </xf>
    <xf numFmtId="38" fontId="25" fillId="0" borderId="0" xfId="44" applyNumberFormat="1" applyFont="1" applyFill="1" applyBorder="1" applyAlignment="1">
      <alignment/>
    </xf>
    <xf numFmtId="38" fontId="25" fillId="0" borderId="14" xfId="44" applyNumberFormat="1" applyFont="1" applyFill="1" applyBorder="1" applyAlignment="1">
      <alignment/>
    </xf>
    <xf numFmtId="43" fontId="28" fillId="0" borderId="14" xfId="44" applyFont="1" applyFill="1" applyBorder="1" applyAlignment="1">
      <alignment/>
    </xf>
    <xf numFmtId="164" fontId="28" fillId="0" borderId="15" xfId="44" applyNumberFormat="1" applyFont="1" applyFill="1" applyBorder="1" applyAlignment="1">
      <alignment/>
    </xf>
    <xf numFmtId="43" fontId="25" fillId="0" borderId="0" xfId="44" applyFont="1" applyFill="1" applyBorder="1" applyAlignment="1">
      <alignment/>
    </xf>
    <xf numFmtId="43" fontId="25" fillId="0" borderId="0" xfId="44" applyFont="1" applyFill="1" applyBorder="1" applyAlignment="1">
      <alignment/>
    </xf>
    <xf numFmtId="43" fontId="27" fillId="0" borderId="0" xfId="44" applyFont="1" applyFill="1" applyBorder="1" applyAlignment="1">
      <alignment wrapText="1"/>
    </xf>
    <xf numFmtId="43" fontId="25" fillId="0" borderId="0" xfId="59" applyNumberFormat="1" applyFont="1" applyAlignment="1">
      <alignment horizontal="left"/>
      <protection/>
    </xf>
    <xf numFmtId="43" fontId="28" fillId="0" borderId="0" xfId="59" applyNumberFormat="1" applyFont="1">
      <alignment/>
      <protection/>
    </xf>
    <xf numFmtId="38" fontId="28" fillId="0" borderId="14" xfId="44" applyNumberFormat="1" applyFont="1" applyFill="1" applyBorder="1" applyAlignment="1">
      <alignment/>
    </xf>
    <xf numFmtId="38" fontId="28" fillId="0" borderId="15" xfId="44" applyNumberFormat="1" applyFont="1" applyFill="1" applyBorder="1" applyAlignment="1">
      <alignment/>
    </xf>
    <xf numFmtId="43" fontId="27" fillId="0" borderId="0" xfId="59" applyNumberFormat="1" applyFont="1">
      <alignment/>
      <protection/>
    </xf>
    <xf numFmtId="43" fontId="27" fillId="0" borderId="0" xfId="44" applyFont="1" applyFill="1" applyBorder="1" applyAlignment="1">
      <alignment/>
    </xf>
    <xf numFmtId="5" fontId="25" fillId="0" borderId="0" xfId="59" applyNumberFormat="1" applyFont="1">
      <alignment/>
      <protection/>
    </xf>
    <xf numFmtId="43" fontId="25" fillId="0" borderId="0" xfId="59" applyNumberFormat="1" applyFont="1" applyAlignment="1">
      <alignment horizontal="left" wrapText="1"/>
      <protection/>
    </xf>
    <xf numFmtId="6" fontId="28" fillId="0" borderId="15" xfId="44" applyNumberFormat="1" applyFont="1" applyFill="1" applyBorder="1" applyAlignment="1">
      <alignment/>
    </xf>
    <xf numFmtId="43" fontId="33" fillId="0" borderId="0" xfId="44" applyFont="1" applyFill="1" applyBorder="1" applyAlignment="1">
      <alignment/>
    </xf>
    <xf numFmtId="43" fontId="33" fillId="0" borderId="0" xfId="44" applyFont="1" applyFill="1" applyBorder="1" applyAlignment="1">
      <alignment horizontal="right"/>
    </xf>
    <xf numFmtId="43" fontId="21" fillId="0" borderId="0" xfId="59" applyNumberFormat="1" applyFont="1" applyAlignment="1">
      <alignment horizontal="center"/>
      <protection/>
    </xf>
    <xf numFmtId="0" fontId="21" fillId="0" borderId="0" xfId="59" applyFont="1" applyAlignment="1">
      <alignment horizontal="center"/>
      <protection/>
    </xf>
    <xf numFmtId="43" fontId="21" fillId="0" borderId="0" xfId="44" applyFont="1" applyFill="1" applyBorder="1" applyAlignment="1">
      <alignment horizontal="center"/>
    </xf>
    <xf numFmtId="43" fontId="39" fillId="0" borderId="0" xfId="44" applyFont="1" applyBorder="1" applyAlignment="1">
      <alignment horizontal="center"/>
    </xf>
    <xf numFmtId="43" fontId="39" fillId="0" borderId="0" xfId="44" applyFont="1" applyFill="1" applyBorder="1" applyAlignment="1">
      <alignment horizontal="center"/>
    </xf>
    <xf numFmtId="0" fontId="41" fillId="0" borderId="0" xfId="59" applyFont="1">
      <alignment/>
      <protection/>
    </xf>
    <xf numFmtId="43" fontId="32" fillId="0" borderId="24" xfId="59" applyNumberFormat="1" applyFont="1" applyBorder="1" applyAlignment="1">
      <alignment horizontal="center"/>
      <protection/>
    </xf>
    <xf numFmtId="43" fontId="32" fillId="0" borderId="25" xfId="59" applyNumberFormat="1" applyFont="1" applyBorder="1" applyAlignment="1">
      <alignment horizontal="center"/>
      <protection/>
    </xf>
    <xf numFmtId="43" fontId="32" fillId="0" borderId="16" xfId="59" applyNumberFormat="1" applyFont="1" applyBorder="1" applyAlignment="1">
      <alignment horizontal="center"/>
      <protection/>
    </xf>
    <xf numFmtId="43" fontId="42" fillId="0" borderId="0" xfId="44" applyFont="1" applyBorder="1" applyAlignment="1">
      <alignment/>
    </xf>
    <xf numFmtId="0" fontId="42" fillId="0" borderId="0" xfId="59" applyFont="1">
      <alignment/>
      <protection/>
    </xf>
    <xf numFmtId="43" fontId="21" fillId="0" borderId="22" xfId="59" applyNumberFormat="1" applyFont="1" applyBorder="1" applyAlignment="1">
      <alignment horizontal="center"/>
      <protection/>
    </xf>
    <xf numFmtId="43" fontId="21" fillId="0" borderId="17" xfId="59" applyNumberFormat="1" applyFont="1" applyBorder="1" applyAlignment="1">
      <alignment horizontal="center"/>
      <protection/>
    </xf>
    <xf numFmtId="43" fontId="38" fillId="0" borderId="0" xfId="44" applyFont="1" applyBorder="1" applyAlignment="1">
      <alignment/>
    </xf>
    <xf numFmtId="43" fontId="22" fillId="0" borderId="22" xfId="59" applyNumberFormat="1" applyFont="1" applyBorder="1" applyAlignment="1">
      <alignment horizontal="center"/>
      <protection/>
    </xf>
    <xf numFmtId="43" fontId="22" fillId="0" borderId="17" xfId="59" applyNumberFormat="1" applyFont="1" applyBorder="1" applyAlignment="1">
      <alignment horizontal="center"/>
      <protection/>
    </xf>
    <xf numFmtId="43" fontId="21" fillId="0" borderId="22" xfId="59" applyNumberFormat="1" applyFont="1" applyBorder="1" applyAlignment="1">
      <alignment horizontal="centerContinuous"/>
      <protection/>
    </xf>
    <xf numFmtId="43" fontId="25" fillId="0" borderId="0" xfId="44" applyFont="1" applyBorder="1" applyAlignment="1">
      <alignment horizontal="centerContinuous"/>
    </xf>
    <xf numFmtId="43" fontId="25" fillId="0" borderId="17" xfId="44" applyFont="1" applyBorder="1" applyAlignment="1">
      <alignment horizontal="centerContinuous"/>
    </xf>
    <xf numFmtId="43" fontId="25" fillId="0" borderId="22" xfId="59" applyNumberFormat="1" applyFont="1" applyBorder="1" applyAlignment="1" quotePrefix="1">
      <alignment wrapText="1"/>
      <protection/>
    </xf>
    <xf numFmtId="43" fontId="25" fillId="0" borderId="22" xfId="59" applyNumberFormat="1" applyFont="1" applyBorder="1" applyAlignment="1">
      <alignment horizontal="center" wrapText="1"/>
      <protection/>
    </xf>
    <xf numFmtId="43" fontId="28" fillId="33" borderId="24" xfId="44" applyFont="1" applyFill="1" applyBorder="1" applyAlignment="1" quotePrefix="1">
      <alignment horizontal="centerContinuous"/>
    </xf>
    <xf numFmtId="14" fontId="28" fillId="33" borderId="25" xfId="44" applyNumberFormat="1" applyFont="1" applyFill="1" applyBorder="1" applyAlignment="1" quotePrefix="1">
      <alignment horizontal="centerContinuous" wrapText="1"/>
    </xf>
    <xf numFmtId="43" fontId="25" fillId="33" borderId="16" xfId="44" applyFont="1" applyFill="1" applyBorder="1" applyAlignment="1">
      <alignment horizontal="centerContinuous"/>
    </xf>
    <xf numFmtId="43" fontId="28" fillId="33" borderId="21" xfId="44" applyFont="1" applyFill="1" applyBorder="1" applyAlignment="1">
      <alignment horizontal="centerContinuous"/>
    </xf>
    <xf numFmtId="43" fontId="28" fillId="33" borderId="13" xfId="44" applyFont="1" applyFill="1" applyBorder="1" applyAlignment="1">
      <alignment horizontal="centerContinuous"/>
    </xf>
    <xf numFmtId="43" fontId="28" fillId="33" borderId="18" xfId="44" applyFont="1" applyFill="1" applyBorder="1" applyAlignment="1">
      <alignment horizontal="centerContinuous"/>
    </xf>
    <xf numFmtId="43" fontId="25" fillId="0" borderId="24" xfId="59" applyNumberFormat="1" applyFont="1" applyBorder="1" applyAlignment="1">
      <alignment horizontal="center" wrapText="1"/>
      <protection/>
    </xf>
    <xf numFmtId="43" fontId="28" fillId="0" borderId="24" xfId="44" applyFont="1" applyBorder="1" applyAlignment="1">
      <alignment horizontal="centerContinuous"/>
    </xf>
    <xf numFmtId="43" fontId="28" fillId="0" borderId="25" xfId="44" applyFont="1" applyBorder="1" applyAlignment="1">
      <alignment horizontal="centerContinuous"/>
    </xf>
    <xf numFmtId="43" fontId="25" fillId="0" borderId="17" xfId="44" applyFont="1" applyFill="1" applyBorder="1" applyAlignment="1">
      <alignment horizontal="right"/>
    </xf>
    <xf numFmtId="43" fontId="28" fillId="0" borderId="22" xfId="59" applyNumberFormat="1" applyFont="1" applyBorder="1" applyAlignment="1">
      <alignment horizontal="center" wrapText="1"/>
      <protection/>
    </xf>
    <xf numFmtId="43" fontId="25" fillId="0" borderId="22" xfId="44" applyFont="1" applyBorder="1" applyAlignment="1">
      <alignment horizontal="right"/>
    </xf>
    <xf numFmtId="43" fontId="25" fillId="0" borderId="22" xfId="59" applyNumberFormat="1" applyFont="1" applyBorder="1" applyAlignment="1">
      <alignment horizontal="left" wrapText="1"/>
      <protection/>
    </xf>
    <xf numFmtId="164" fontId="25" fillId="0" borderId="22" xfId="44" applyNumberFormat="1" applyFont="1" applyBorder="1" applyAlignment="1">
      <alignment horizontal="right"/>
    </xf>
    <xf numFmtId="43" fontId="25" fillId="0" borderId="0" xfId="44" applyFont="1" applyBorder="1" applyAlignment="1">
      <alignment horizontal="right"/>
    </xf>
    <xf numFmtId="164" fontId="25" fillId="0" borderId="21" xfId="44" applyNumberFormat="1" applyFont="1" applyBorder="1" applyAlignment="1">
      <alignment horizontal="right"/>
    </xf>
    <xf numFmtId="38" fontId="25" fillId="0" borderId="13" xfId="44" applyNumberFormat="1" applyFont="1" applyBorder="1" applyAlignment="1">
      <alignment horizontal="right"/>
    </xf>
    <xf numFmtId="5" fontId="28" fillId="0" borderId="18" xfId="44" applyNumberFormat="1" applyFont="1" applyFill="1" applyBorder="1" applyAlignment="1">
      <alignment horizontal="right"/>
    </xf>
    <xf numFmtId="164" fontId="25" fillId="0" borderId="0" xfId="44" applyNumberFormat="1" applyFont="1" applyBorder="1" applyAlignment="1">
      <alignment horizontal="right"/>
    </xf>
    <xf numFmtId="164" fontId="25" fillId="0" borderId="13" xfId="44" applyNumberFormat="1" applyFont="1" applyBorder="1" applyAlignment="1">
      <alignment horizontal="right"/>
    </xf>
    <xf numFmtId="43" fontId="43" fillId="0" borderId="22" xfId="44" applyFont="1" applyBorder="1" applyAlignment="1">
      <alignment horizontal="right"/>
    </xf>
    <xf numFmtId="164" fontId="25" fillId="0" borderId="17" xfId="44" applyNumberFormat="1" applyFont="1" applyFill="1" applyBorder="1" applyAlignment="1">
      <alignment horizontal="right"/>
    </xf>
    <xf numFmtId="43" fontId="28" fillId="0" borderId="0" xfId="44" applyFont="1" applyBorder="1" applyAlignment="1">
      <alignment horizontal="right"/>
    </xf>
    <xf numFmtId="164" fontId="25" fillId="0" borderId="18" xfId="44" applyNumberFormat="1" applyFont="1" applyFill="1" applyBorder="1" applyAlignment="1">
      <alignment horizontal="right"/>
    </xf>
    <xf numFmtId="6" fontId="28" fillId="0" borderId="17" xfId="44" applyNumberFormat="1" applyFont="1" applyFill="1" applyBorder="1" applyAlignment="1">
      <alignment horizontal="right"/>
    </xf>
    <xf numFmtId="164" fontId="28" fillId="0" borderId="0" xfId="44" applyNumberFormat="1" applyFont="1" applyBorder="1" applyAlignment="1">
      <alignment horizontal="right"/>
    </xf>
    <xf numFmtId="43" fontId="28" fillId="0" borderId="0" xfId="44" applyFont="1" applyBorder="1" applyAlignment="1">
      <alignment/>
    </xf>
    <xf numFmtId="37" fontId="25" fillId="0" borderId="0" xfId="59" applyNumberFormat="1" applyFont="1">
      <alignment/>
      <protection/>
    </xf>
    <xf numFmtId="6" fontId="28" fillId="0" borderId="18" xfId="44" applyNumberFormat="1" applyFont="1" applyFill="1" applyBorder="1" applyAlignment="1">
      <alignment horizontal="right"/>
    </xf>
    <xf numFmtId="6" fontId="25" fillId="0" borderId="0" xfId="59" applyNumberFormat="1" applyFont="1">
      <alignment/>
      <protection/>
    </xf>
    <xf numFmtId="38" fontId="25" fillId="0" borderId="18" xfId="44" applyNumberFormat="1" applyFont="1" applyFill="1" applyBorder="1" applyAlignment="1">
      <alignment horizontal="right"/>
    </xf>
    <xf numFmtId="43" fontId="25" fillId="0" borderId="22" xfId="0" applyNumberFormat="1" applyFont="1" applyBorder="1" applyAlignment="1">
      <alignment horizontal="left" wrapText="1"/>
    </xf>
    <xf numFmtId="43" fontId="28" fillId="0" borderId="21" xfId="59" applyNumberFormat="1" applyFont="1" applyBorder="1" applyAlignment="1">
      <alignment horizontal="center" wrapText="1"/>
      <protection/>
    </xf>
    <xf numFmtId="43" fontId="25" fillId="0" borderId="21" xfId="44" applyFont="1" applyBorder="1" applyAlignment="1">
      <alignment horizontal="right"/>
    </xf>
    <xf numFmtId="43" fontId="25" fillId="0" borderId="13" xfId="44" applyFont="1" applyBorder="1" applyAlignment="1">
      <alignment horizontal="right"/>
    </xf>
    <xf numFmtId="6" fontId="25" fillId="0" borderId="0" xfId="44" applyNumberFormat="1" applyFont="1" applyBorder="1" applyAlignment="1">
      <alignment horizontal="right"/>
    </xf>
    <xf numFmtId="43" fontId="25" fillId="0" borderId="0" xfId="44" applyFont="1" applyBorder="1" applyAlignment="1">
      <alignment horizontal="left"/>
    </xf>
    <xf numFmtId="0" fontId="25" fillId="0" borderId="0" xfId="59" applyFont="1" applyAlignment="1">
      <alignment wrapText="1"/>
      <protection/>
    </xf>
    <xf numFmtId="0" fontId="33" fillId="0" borderId="0" xfId="59" applyFont="1" applyAlignment="1">
      <alignment wrapText="1"/>
      <protection/>
    </xf>
    <xf numFmtId="43" fontId="33" fillId="0" borderId="0" xfId="44" applyFont="1" applyBorder="1" applyAlignment="1">
      <alignment/>
    </xf>
    <xf numFmtId="38" fontId="25" fillId="0" borderId="17" xfId="44" applyNumberFormat="1" applyFont="1" applyFill="1" applyBorder="1" applyAlignment="1">
      <alignment horizontal="right"/>
    </xf>
    <xf numFmtId="7" fontId="36" fillId="0" borderId="0" xfId="59" applyNumberFormat="1" applyFont="1" applyAlignment="1">
      <alignment horizontal="centerContinuous"/>
      <protection/>
    </xf>
    <xf numFmtId="7" fontId="36" fillId="0" borderId="0" xfId="44" applyNumberFormat="1" applyFont="1" applyFill="1" applyAlignment="1">
      <alignment horizontal="centerContinuous"/>
    </xf>
    <xf numFmtId="7" fontId="44" fillId="0" borderId="0" xfId="44" applyNumberFormat="1" applyFont="1" applyAlignment="1">
      <alignment horizontal="centerContinuous"/>
    </xf>
    <xf numFmtId="0" fontId="44" fillId="0" borderId="0" xfId="59" applyFont="1">
      <alignment/>
      <protection/>
    </xf>
    <xf numFmtId="7" fontId="21" fillId="0" borderId="0" xfId="59" applyNumberFormat="1" applyFont="1" applyAlignment="1">
      <alignment horizontal="centerContinuous"/>
      <protection/>
    </xf>
    <xf numFmtId="7" fontId="33" fillId="0" borderId="0" xfId="44" applyNumberFormat="1" applyFont="1" applyAlignment="1">
      <alignment horizontal="centerContinuous"/>
    </xf>
    <xf numFmtId="7" fontId="25" fillId="0" borderId="0" xfId="44" applyNumberFormat="1" applyFont="1" applyAlignment="1">
      <alignment horizontal="centerContinuous"/>
    </xf>
    <xf numFmtId="0" fontId="45" fillId="0" borderId="0" xfId="59" applyFont="1">
      <alignment/>
      <protection/>
    </xf>
    <xf numFmtId="7" fontId="22" fillId="0" borderId="0" xfId="44" applyNumberFormat="1" applyFont="1" applyFill="1" applyAlignment="1">
      <alignment horizontal="centerContinuous"/>
    </xf>
    <xf numFmtId="7" fontId="38" fillId="0" borderId="0" xfId="44" applyNumberFormat="1" applyFont="1" applyAlignment="1">
      <alignment horizontal="centerContinuous"/>
    </xf>
    <xf numFmtId="7" fontId="38" fillId="0" borderId="0" xfId="59" applyNumberFormat="1" applyFont="1" applyAlignment="1">
      <alignment horizontal="centerContinuous"/>
      <protection/>
    </xf>
    <xf numFmtId="7" fontId="38" fillId="0" borderId="0" xfId="44" applyNumberFormat="1" applyFont="1" applyFill="1" applyAlignment="1">
      <alignment horizontal="centerContinuous"/>
    </xf>
    <xf numFmtId="43" fontId="26" fillId="33" borderId="0" xfId="44" applyFont="1" applyFill="1" applyAlignment="1">
      <alignment horizontal="centerContinuous" wrapText="1"/>
    </xf>
    <xf numFmtId="43" fontId="26" fillId="33" borderId="0" xfId="44" applyFont="1" applyFill="1" applyBorder="1" applyAlignment="1">
      <alignment horizontal="center" wrapText="1"/>
    </xf>
    <xf numFmtId="7" fontId="28" fillId="0" borderId="0" xfId="59" applyNumberFormat="1" applyFont="1" applyAlignment="1">
      <alignment horizontal="left" wrapText="1"/>
      <protection/>
    </xf>
    <xf numFmtId="7" fontId="28" fillId="0" borderId="0" xfId="59" applyNumberFormat="1" applyFont="1" applyAlignment="1">
      <alignment horizontal="center" wrapText="1"/>
      <protection/>
    </xf>
    <xf numFmtId="38" fontId="25" fillId="0" borderId="0" xfId="44" applyNumberFormat="1" applyFont="1" applyFill="1" applyAlignment="1">
      <alignment horizontal="right"/>
    </xf>
    <xf numFmtId="7" fontId="25" fillId="0" borderId="0" xfId="44" applyNumberFormat="1" applyFont="1" applyFill="1" applyAlignment="1">
      <alignment/>
    </xf>
    <xf numFmtId="164" fontId="25" fillId="0" borderId="0" xfId="44" applyNumberFormat="1" applyFont="1" applyFill="1" applyAlignment="1">
      <alignment/>
    </xf>
    <xf numFmtId="7" fontId="28" fillId="0" borderId="0" xfId="59" applyNumberFormat="1" applyFont="1" applyAlignment="1">
      <alignment horizontal="center"/>
      <protection/>
    </xf>
    <xf numFmtId="164" fontId="25" fillId="0" borderId="14" xfId="44" applyNumberFormat="1" applyFont="1" applyFill="1" applyBorder="1" applyAlignment="1">
      <alignment/>
    </xf>
    <xf numFmtId="43" fontId="28" fillId="0" borderId="14" xfId="44" applyFont="1" applyBorder="1" applyAlignment="1">
      <alignment horizontal="right"/>
    </xf>
    <xf numFmtId="164" fontId="28" fillId="0" borderId="15" xfId="44" applyNumberFormat="1" applyFont="1" applyBorder="1" applyAlignment="1">
      <alignment/>
    </xf>
    <xf numFmtId="38" fontId="25" fillId="0" borderId="0" xfId="59" applyNumberFormat="1" applyFont="1">
      <alignment/>
      <protection/>
    </xf>
    <xf numFmtId="43" fontId="28" fillId="0" borderId="0" xfId="44" applyFont="1" applyFill="1" applyAlignment="1">
      <alignment horizontal="right"/>
    </xf>
    <xf numFmtId="43" fontId="25" fillId="0" borderId="0" xfId="44" applyFont="1" applyAlignment="1">
      <alignment/>
    </xf>
    <xf numFmtId="43" fontId="25" fillId="0" borderId="0" xfId="44" applyFont="1" applyFill="1" applyAlignment="1">
      <alignment horizontal="right"/>
    </xf>
    <xf numFmtId="164" fontId="25" fillId="0" borderId="0" xfId="44" applyNumberFormat="1" applyFont="1" applyFill="1" applyBorder="1" applyAlignment="1">
      <alignment horizontal="right"/>
    </xf>
    <xf numFmtId="164" fontId="25" fillId="0" borderId="14" xfId="44" applyNumberFormat="1" applyFont="1" applyFill="1" applyBorder="1" applyAlignment="1">
      <alignment horizontal="right"/>
    </xf>
    <xf numFmtId="164" fontId="28" fillId="0" borderId="15" xfId="44" applyNumberFormat="1" applyFont="1" applyBorder="1" applyAlignment="1">
      <alignment horizontal="right"/>
    </xf>
    <xf numFmtId="43" fontId="46" fillId="0" borderId="0" xfId="44" applyFont="1" applyFill="1" applyAlignment="1">
      <alignment horizontal="right"/>
    </xf>
    <xf numFmtId="7" fontId="29" fillId="0" borderId="0" xfId="59" applyNumberFormat="1" applyFont="1">
      <alignment/>
      <protection/>
    </xf>
    <xf numFmtId="38" fontId="29" fillId="0" borderId="0" xfId="59" applyNumberFormat="1" applyFont="1">
      <alignment/>
      <protection/>
    </xf>
    <xf numFmtId="7" fontId="25" fillId="0" borderId="0" xfId="59" applyNumberFormat="1" applyFont="1" applyAlignment="1">
      <alignment horizontal="left"/>
      <protection/>
    </xf>
    <xf numFmtId="38" fontId="25" fillId="0" borderId="0" xfId="44" applyNumberFormat="1" applyFont="1" applyFill="1" applyBorder="1" applyAlignment="1">
      <alignment horizontal="right"/>
    </xf>
    <xf numFmtId="6" fontId="28" fillId="0" borderId="15" xfId="44" applyNumberFormat="1" applyFont="1" applyFill="1" applyBorder="1" applyAlignment="1">
      <alignment horizontal="right"/>
    </xf>
    <xf numFmtId="43" fontId="28" fillId="0" borderId="15" xfId="44" applyFont="1" applyBorder="1" applyAlignment="1">
      <alignment horizontal="right"/>
    </xf>
    <xf numFmtId="0" fontId="34" fillId="0" borderId="0" xfId="59" applyFont="1" applyAlignment="1">
      <alignment horizontal="left" vertical="center" wrapText="1"/>
      <protection/>
    </xf>
    <xf numFmtId="0" fontId="34" fillId="0" borderId="0" xfId="59" applyFont="1" applyAlignment="1">
      <alignment horizontal="center" vertical="center" wrapText="1"/>
      <protection/>
    </xf>
    <xf numFmtId="43" fontId="38" fillId="0" borderId="0" xfId="44" applyFont="1" applyAlignment="1">
      <alignment/>
    </xf>
    <xf numFmtId="164" fontId="25" fillId="0" borderId="0" xfId="44" applyNumberFormat="1" applyFont="1" applyFill="1" applyAlignment="1">
      <alignment horizontal="right"/>
    </xf>
    <xf numFmtId="43" fontId="28" fillId="0" borderId="0" xfId="44" applyFont="1" applyFill="1" applyBorder="1" applyAlignment="1">
      <alignment horizontal="right"/>
    </xf>
    <xf numFmtId="38" fontId="34" fillId="0" borderId="0" xfId="59" applyNumberFormat="1" applyFont="1">
      <alignment/>
      <protection/>
    </xf>
    <xf numFmtId="0" fontId="34" fillId="0" borderId="0" xfId="60" applyFont="1" applyAlignment="1">
      <alignment horizontal="center"/>
      <protection/>
    </xf>
    <xf numFmtId="0" fontId="47" fillId="0" borderId="0" xfId="60" applyFont="1" applyAlignment="1">
      <alignment horizontal="center" vertical="center" wrapText="1"/>
      <protection/>
    </xf>
    <xf numFmtId="0" fontId="47" fillId="0" borderId="0" xfId="60" applyFont="1" applyAlignment="1">
      <alignment horizontal="right"/>
      <protection/>
    </xf>
    <xf numFmtId="38" fontId="34" fillId="0" borderId="0" xfId="60" applyNumberFormat="1" applyFont="1">
      <alignment/>
      <protection/>
    </xf>
    <xf numFmtId="0" fontId="47" fillId="0" borderId="0" xfId="60" applyFont="1" applyAlignment="1">
      <alignment horizontal="center"/>
      <protection/>
    </xf>
    <xf numFmtId="5" fontId="48" fillId="0" borderId="0" xfId="60" applyNumberFormat="1" applyFont="1" applyAlignment="1">
      <alignment horizontal="right"/>
      <protection/>
    </xf>
    <xf numFmtId="5" fontId="34" fillId="0" borderId="0" xfId="60" applyNumberFormat="1" applyFont="1" applyAlignment="1">
      <alignment horizontal="center"/>
      <protection/>
    </xf>
    <xf numFmtId="0" fontId="38" fillId="0" borderId="0" xfId="60" applyFont="1">
      <alignment/>
      <protection/>
    </xf>
    <xf numFmtId="38" fontId="38" fillId="0" borderId="0" xfId="60" applyNumberFormat="1" applyFont="1">
      <alignment/>
      <protection/>
    </xf>
    <xf numFmtId="0" fontId="48" fillId="0" borderId="0" xfId="59" applyFont="1" applyAlignment="1">
      <alignment horizontal="right"/>
      <protection/>
    </xf>
    <xf numFmtId="5" fontId="34" fillId="0" borderId="0" xfId="59" applyNumberFormat="1" applyFont="1">
      <alignment/>
      <protection/>
    </xf>
    <xf numFmtId="5" fontId="34" fillId="0" borderId="0" xfId="59" applyNumberFormat="1" applyFont="1" applyAlignment="1">
      <alignment horizontal="center"/>
      <protection/>
    </xf>
    <xf numFmtId="166" fontId="36" fillId="0" borderId="0" xfId="44" applyNumberFormat="1" applyFont="1" applyAlignment="1">
      <alignment horizontal="center"/>
    </xf>
    <xf numFmtId="43" fontId="49" fillId="0" borderId="0" xfId="59" applyNumberFormat="1" applyFont="1">
      <alignment/>
      <protection/>
    </xf>
    <xf numFmtId="166" fontId="22" fillId="0" borderId="0" xfId="44" applyNumberFormat="1" applyFont="1" applyAlignment="1">
      <alignment horizontal="left"/>
    </xf>
    <xf numFmtId="166" fontId="38" fillId="0" borderId="0" xfId="44" applyNumberFormat="1" applyFont="1" applyAlignment="1">
      <alignment horizontal="centerContinuous"/>
    </xf>
    <xf numFmtId="43" fontId="38" fillId="0" borderId="0" xfId="59" applyNumberFormat="1" applyFont="1">
      <alignment/>
      <protection/>
    </xf>
    <xf numFmtId="166" fontId="22" fillId="0" borderId="0" xfId="44" applyNumberFormat="1" applyFont="1" applyAlignment="1">
      <alignment horizontal="center"/>
    </xf>
    <xf numFmtId="43" fontId="22" fillId="0" borderId="0" xfId="59" applyNumberFormat="1" applyFont="1">
      <alignment/>
      <protection/>
    </xf>
    <xf numFmtId="166" fontId="28" fillId="0" borderId="0" xfId="44" applyNumberFormat="1" applyFont="1" applyFill="1" applyAlignment="1">
      <alignment horizontal="centerContinuous"/>
    </xf>
    <xf numFmtId="43" fontId="39" fillId="0" borderId="0" xfId="59" applyNumberFormat="1" applyFont="1">
      <alignment/>
      <protection/>
    </xf>
    <xf numFmtId="43" fontId="28" fillId="0" borderId="0" xfId="59" applyNumberFormat="1" applyFont="1" applyAlignment="1">
      <alignment horizontal="left"/>
      <protection/>
    </xf>
    <xf numFmtId="166" fontId="28" fillId="0" borderId="0" xfId="44" applyNumberFormat="1" applyFont="1" applyAlignment="1">
      <alignment horizontal="left"/>
    </xf>
    <xf numFmtId="166" fontId="25" fillId="0" borderId="0" xfId="44" applyNumberFormat="1" applyFont="1" applyAlignment="1">
      <alignment/>
    </xf>
    <xf numFmtId="166" fontId="25" fillId="0" borderId="0" xfId="44" applyNumberFormat="1" applyFont="1" applyFill="1" applyAlignment="1">
      <alignment/>
    </xf>
    <xf numFmtId="166" fontId="25" fillId="0" borderId="0" xfId="44" applyNumberFormat="1" applyFont="1" applyAlignment="1">
      <alignment horizontal="left"/>
    </xf>
    <xf numFmtId="38" fontId="25" fillId="0" borderId="0" xfId="44" applyNumberFormat="1" applyFont="1" applyFill="1" applyAlignment="1">
      <alignment/>
    </xf>
    <xf numFmtId="166" fontId="28" fillId="0" borderId="0" xfId="44" applyNumberFormat="1" applyFont="1" applyAlignment="1">
      <alignment horizontal="center"/>
    </xf>
    <xf numFmtId="43" fontId="28" fillId="0" borderId="0" xfId="44" applyFont="1" applyFill="1" applyAlignment="1">
      <alignment/>
    </xf>
    <xf numFmtId="43" fontId="28" fillId="0" borderId="0" xfId="44" applyFont="1" applyAlignment="1">
      <alignment/>
    </xf>
    <xf numFmtId="43" fontId="25" fillId="0" borderId="0" xfId="44" applyFont="1" applyAlignment="1">
      <alignment/>
    </xf>
    <xf numFmtId="43" fontId="28" fillId="0" borderId="0" xfId="44" applyFont="1" applyBorder="1" applyAlignment="1">
      <alignment/>
    </xf>
    <xf numFmtId="43" fontId="25" fillId="0" borderId="0" xfId="44" applyFont="1" applyBorder="1" applyAlignment="1">
      <alignment/>
    </xf>
    <xf numFmtId="166" fontId="25" fillId="0" borderId="0" xfId="44" applyNumberFormat="1" applyFont="1" applyAlignment="1">
      <alignment/>
    </xf>
    <xf numFmtId="43" fontId="46" fillId="0" borderId="0" xfId="44" applyFont="1" applyFill="1" applyAlignment="1">
      <alignment/>
    </xf>
    <xf numFmtId="43" fontId="29" fillId="0" borderId="0" xfId="44" applyFont="1" applyFill="1" applyAlignment="1">
      <alignment/>
    </xf>
    <xf numFmtId="43" fontId="29" fillId="0" borderId="0" xfId="59" applyNumberFormat="1" applyFont="1">
      <alignment/>
      <protection/>
    </xf>
    <xf numFmtId="6" fontId="28" fillId="0" borderId="15" xfId="44" applyNumberFormat="1" applyFont="1" applyBorder="1" applyAlignment="1">
      <alignment/>
    </xf>
    <xf numFmtId="166" fontId="25" fillId="0" borderId="0" xfId="44" applyNumberFormat="1" applyFont="1" applyBorder="1" applyAlignment="1">
      <alignment/>
    </xf>
    <xf numFmtId="5" fontId="34" fillId="0" borderId="0" xfId="44" applyNumberFormat="1" applyFont="1" applyBorder="1" applyAlignment="1">
      <alignment/>
    </xf>
    <xf numFmtId="166" fontId="34" fillId="0" borderId="0" xfId="44" applyNumberFormat="1" applyFont="1" applyAlignment="1">
      <alignment horizontal="left"/>
    </xf>
    <xf numFmtId="166" fontId="34" fillId="0" borderId="0" xfId="44" applyNumberFormat="1" applyFont="1" applyAlignment="1">
      <alignment/>
    </xf>
    <xf numFmtId="166" fontId="34" fillId="0" borderId="0" xfId="44" applyNumberFormat="1" applyFont="1" applyBorder="1" applyAlignment="1">
      <alignment/>
    </xf>
    <xf numFmtId="43" fontId="34" fillId="0" borderId="0" xfId="59" applyNumberFormat="1" applyFont="1">
      <alignment/>
      <protection/>
    </xf>
    <xf numFmtId="166" fontId="38" fillId="0" borderId="0" xfId="44" applyNumberFormat="1" applyFont="1" applyAlignment="1">
      <alignment/>
    </xf>
    <xf numFmtId="164" fontId="25" fillId="0" borderId="0" xfId="44" applyNumberFormat="1" applyFont="1" applyAlignment="1">
      <alignment/>
    </xf>
    <xf numFmtId="0" fontId="36" fillId="0" borderId="0" xfId="59" applyFont="1" applyAlignment="1">
      <alignment horizontal="centerContinuous"/>
      <protection/>
    </xf>
    <xf numFmtId="43" fontId="36" fillId="0" borderId="0" xfId="44" applyFont="1" applyFill="1" applyAlignment="1">
      <alignment horizontal="centerContinuous"/>
    </xf>
    <xf numFmtId="43" fontId="36" fillId="0" borderId="0" xfId="44" applyFont="1" applyBorder="1" applyAlignment="1">
      <alignment horizontal="centerContinuous"/>
    </xf>
    <xf numFmtId="43" fontId="44" fillId="0" borderId="0" xfId="44" applyFont="1" applyBorder="1" applyAlignment="1">
      <alignment horizontal="centerContinuous"/>
    </xf>
    <xf numFmtId="43" fontId="44" fillId="0" borderId="0" xfId="44" applyFont="1" applyBorder="1" applyAlignment="1">
      <alignment/>
    </xf>
    <xf numFmtId="43" fontId="21" fillId="0" borderId="0" xfId="44" applyFont="1" applyFill="1" applyAlignment="1">
      <alignment horizontal="centerContinuous"/>
    </xf>
    <xf numFmtId="0" fontId="22" fillId="0" borderId="0" xfId="59" applyFont="1" applyAlignment="1">
      <alignment horizontal="centerContinuous"/>
      <protection/>
    </xf>
    <xf numFmtId="43" fontId="22" fillId="0" borderId="0" xfId="44" applyFont="1" applyFill="1" applyAlignment="1">
      <alignment horizontal="centerContinuous"/>
    </xf>
    <xf numFmtId="43" fontId="22" fillId="0" borderId="0" xfId="44" applyFont="1" applyBorder="1" applyAlignment="1">
      <alignment horizontal="centerContinuous"/>
    </xf>
    <xf numFmtId="43" fontId="38" fillId="0" borderId="0" xfId="44" applyFont="1" applyBorder="1" applyAlignment="1">
      <alignment horizontal="centerContinuous"/>
    </xf>
    <xf numFmtId="0" fontId="25" fillId="0" borderId="0" xfId="59" applyFont="1" applyAlignment="1">
      <alignment horizontal="centerContinuous"/>
      <protection/>
    </xf>
    <xf numFmtId="0" fontId="28" fillId="0" borderId="0" xfId="59" applyFont="1" applyAlignment="1">
      <alignment horizontal="center" wrapText="1"/>
      <protection/>
    </xf>
    <xf numFmtId="43" fontId="25" fillId="0" borderId="0" xfId="44" applyFont="1" applyFill="1" applyAlignment="1">
      <alignment/>
    </xf>
    <xf numFmtId="43" fontId="25" fillId="0" borderId="0" xfId="44" applyFont="1" applyBorder="1" applyAlignment="1">
      <alignment horizontal="left" wrapText="1"/>
    </xf>
    <xf numFmtId="0" fontId="25" fillId="0" borderId="0" xfId="59" applyFont="1" applyAlignment="1">
      <alignment horizontal="right"/>
      <protection/>
    </xf>
    <xf numFmtId="41" fontId="25" fillId="0" borderId="0" xfId="44" applyNumberFormat="1" applyFont="1" applyBorder="1" applyAlignment="1">
      <alignment horizontal="right"/>
    </xf>
    <xf numFmtId="38" fontId="25" fillId="0" borderId="0" xfId="44" applyNumberFormat="1" applyFont="1" applyBorder="1" applyAlignment="1">
      <alignment horizontal="right"/>
    </xf>
    <xf numFmtId="38" fontId="25" fillId="0" borderId="0" xfId="59" applyNumberFormat="1" applyFont="1" applyAlignment="1">
      <alignment horizontal="right"/>
      <protection/>
    </xf>
    <xf numFmtId="38" fontId="28" fillId="0" borderId="0" xfId="59" applyNumberFormat="1" applyFont="1">
      <alignment/>
      <protection/>
    </xf>
    <xf numFmtId="38" fontId="25" fillId="0" borderId="14" xfId="44" applyNumberFormat="1" applyFont="1" applyFill="1" applyBorder="1" applyAlignment="1">
      <alignment horizontal="right"/>
    </xf>
    <xf numFmtId="38" fontId="25" fillId="0" borderId="14" xfId="44" applyNumberFormat="1" applyFont="1" applyBorder="1" applyAlignment="1">
      <alignment horizontal="right"/>
    </xf>
    <xf numFmtId="38" fontId="28" fillId="0" borderId="0" xfId="59" applyNumberFormat="1" applyFont="1" applyAlignment="1">
      <alignment horizontal="center" wrapText="1"/>
      <protection/>
    </xf>
    <xf numFmtId="43" fontId="28" fillId="0" borderId="14" xfId="44" applyFont="1" applyFill="1" applyBorder="1" applyAlignment="1">
      <alignment horizontal="right"/>
    </xf>
    <xf numFmtId="43" fontId="46" fillId="0" borderId="0" xfId="44" applyFont="1" applyBorder="1" applyAlignment="1">
      <alignment horizontal="right"/>
    </xf>
    <xf numFmtId="43" fontId="29" fillId="0" borderId="0" xfId="44" applyFont="1" applyFill="1" applyAlignment="1">
      <alignment horizontal="right"/>
    </xf>
    <xf numFmtId="43" fontId="43" fillId="0" borderId="0" xfId="44" applyFont="1" applyBorder="1" applyAlignment="1">
      <alignment horizontal="right"/>
    </xf>
    <xf numFmtId="43" fontId="29" fillId="0" borderId="0" xfId="44" applyFont="1" applyBorder="1" applyAlignment="1">
      <alignment horizontal="right"/>
    </xf>
    <xf numFmtId="38" fontId="29" fillId="0" borderId="0" xfId="59" applyNumberFormat="1" applyFont="1" applyAlignment="1">
      <alignment horizontal="righ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My%20Documents\EXCEL\Miscellaneous%20-%20open\2023%20Financial%20Statements\3Q23\3Q23%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5">
          <cell r="J25">
            <v>2564480</v>
          </cell>
        </row>
        <row r="30">
          <cell r="J30">
            <v>1680834</v>
          </cell>
        </row>
        <row r="37">
          <cell r="J37">
            <v>1415632</v>
          </cell>
        </row>
        <row r="41">
          <cell r="J41">
            <v>46128</v>
          </cell>
        </row>
        <row r="49">
          <cell r="J49">
            <v>83194</v>
          </cell>
        </row>
        <row r="57">
          <cell r="J57">
            <v>15921</v>
          </cell>
        </row>
        <row r="68">
          <cell r="I68">
            <v>-113258</v>
          </cell>
        </row>
        <row r="69">
          <cell r="I69">
            <v>-39126</v>
          </cell>
        </row>
        <row r="70">
          <cell r="I70">
            <v>-405</v>
          </cell>
        </row>
        <row r="72">
          <cell r="I72">
            <v>-1790620</v>
          </cell>
        </row>
        <row r="73">
          <cell r="I73">
            <v>-679918</v>
          </cell>
        </row>
        <row r="74">
          <cell r="I74">
            <v>-8387</v>
          </cell>
        </row>
        <row r="129">
          <cell r="J129">
            <v>-93692</v>
          </cell>
        </row>
        <row r="137">
          <cell r="J137">
            <v>-9202</v>
          </cell>
        </row>
        <row r="146">
          <cell r="J146">
            <v>-76937</v>
          </cell>
        </row>
        <row r="169">
          <cell r="J169">
            <v>-83367</v>
          </cell>
        </row>
        <row r="172">
          <cell r="J172">
            <v>-153000</v>
          </cell>
        </row>
        <row r="175">
          <cell r="J175">
            <v>-186788</v>
          </cell>
        </row>
        <row r="181">
          <cell r="J181">
            <v>-77644</v>
          </cell>
        </row>
        <row r="184">
          <cell r="J184">
            <v>-1809</v>
          </cell>
        </row>
        <row r="192">
          <cell r="H192">
            <v>72997</v>
          </cell>
        </row>
        <row r="196">
          <cell r="H196">
            <v>27956</v>
          </cell>
        </row>
        <row r="209">
          <cell r="G209">
            <v>0</v>
          </cell>
          <cell r="I209">
            <v>1440</v>
          </cell>
        </row>
        <row r="210">
          <cell r="G210">
            <v>0</v>
          </cell>
          <cell r="I210">
            <v>783</v>
          </cell>
        </row>
        <row r="212">
          <cell r="G212">
            <v>4600</v>
          </cell>
          <cell r="I212">
            <v>40041</v>
          </cell>
        </row>
        <row r="213">
          <cell r="G213">
            <v>1904</v>
          </cell>
          <cell r="I213">
            <v>15934</v>
          </cell>
        </row>
        <row r="214">
          <cell r="G214">
            <v>0</v>
          </cell>
          <cell r="I214">
            <v>87</v>
          </cell>
        </row>
        <row r="216">
          <cell r="G216">
            <v>-1003131</v>
          </cell>
          <cell r="I216">
            <v>-2812709</v>
          </cell>
        </row>
        <row r="217">
          <cell r="G217">
            <v>-386032</v>
          </cell>
          <cell r="I217">
            <v>-1058594</v>
          </cell>
        </row>
        <row r="218">
          <cell r="G218">
            <v>-6506</v>
          </cell>
          <cell r="I218">
            <v>-11189</v>
          </cell>
        </row>
        <row r="260">
          <cell r="H260">
            <v>-45223</v>
          </cell>
          <cell r="J260">
            <v>-120347</v>
          </cell>
        </row>
        <row r="267">
          <cell r="H267">
            <v>-3922</v>
          </cell>
          <cell r="J267">
            <v>-3596</v>
          </cell>
        </row>
        <row r="269">
          <cell r="G269">
            <v>-2877</v>
          </cell>
          <cell r="I269">
            <v>-2877</v>
          </cell>
        </row>
        <row r="270">
          <cell r="G270">
            <v>-2095</v>
          </cell>
          <cell r="I270">
            <v>-6093</v>
          </cell>
        </row>
        <row r="271">
          <cell r="H271">
            <v>-4972</v>
          </cell>
          <cell r="J271">
            <v>-8970</v>
          </cell>
        </row>
        <row r="287">
          <cell r="G287">
            <v>467</v>
          </cell>
          <cell r="I287">
            <v>0</v>
          </cell>
        </row>
        <row r="288">
          <cell r="G288">
            <v>0</v>
          </cell>
          <cell r="I288">
            <v>0</v>
          </cell>
        </row>
        <row r="290">
          <cell r="G290">
            <v>-33723</v>
          </cell>
          <cell r="I290">
            <v>-57043</v>
          </cell>
        </row>
        <row r="291">
          <cell r="G291">
            <v>-29248</v>
          </cell>
          <cell r="I291">
            <v>-29248</v>
          </cell>
        </row>
        <row r="293">
          <cell r="G293">
            <v>0</v>
          </cell>
          <cell r="I293">
            <v>-24963</v>
          </cell>
        </row>
        <row r="294">
          <cell r="G294">
            <v>0</v>
          </cell>
          <cell r="I294">
            <v>-1546</v>
          </cell>
        </row>
        <row r="296">
          <cell r="G296">
            <v>-18625</v>
          </cell>
          <cell r="I296">
            <v>-18625</v>
          </cell>
        </row>
        <row r="297">
          <cell r="G297">
            <v>-8333</v>
          </cell>
          <cell r="I297">
            <v>-8333</v>
          </cell>
        </row>
        <row r="299">
          <cell r="H299">
            <v>-89462</v>
          </cell>
          <cell r="J299">
            <v>-139758</v>
          </cell>
        </row>
        <row r="395">
          <cell r="H395">
            <v>0</v>
          </cell>
          <cell r="J395">
            <v>-209</v>
          </cell>
        </row>
        <row r="399">
          <cell r="H399">
            <v>-619</v>
          </cell>
          <cell r="J399">
            <v>-5401</v>
          </cell>
        </row>
        <row r="403">
          <cell r="H403">
            <v>111548</v>
          </cell>
          <cell r="J403">
            <v>313199</v>
          </cell>
        </row>
        <row r="405">
          <cell r="H405">
            <v>110929</v>
          </cell>
          <cell r="J405">
            <v>307589</v>
          </cell>
        </row>
        <row r="409">
          <cell r="H409">
            <v>11396</v>
          </cell>
          <cell r="J409">
            <v>35602</v>
          </cell>
        </row>
        <row r="411">
          <cell r="H411">
            <v>4470</v>
          </cell>
          <cell r="J411">
            <v>12870</v>
          </cell>
        </row>
        <row r="413">
          <cell r="I413">
            <v>678</v>
          </cell>
        </row>
        <row r="414">
          <cell r="H414">
            <v>5506</v>
          </cell>
          <cell r="I414">
            <v>14055</v>
          </cell>
        </row>
        <row r="416">
          <cell r="H416">
            <v>21372</v>
          </cell>
          <cell r="J416">
            <v>63205</v>
          </cell>
        </row>
        <row r="621">
          <cell r="H621">
            <v>719775</v>
          </cell>
          <cell r="J621">
            <v>2213107</v>
          </cell>
        </row>
      </sheetData>
      <sheetData sheetId="13">
        <row r="9">
          <cell r="B9">
            <v>0</v>
          </cell>
          <cell r="C9">
            <v>1500</v>
          </cell>
          <cell r="D9">
            <v>44497</v>
          </cell>
          <cell r="E9">
            <v>0</v>
          </cell>
        </row>
        <row r="10">
          <cell r="B10">
            <v>10000</v>
          </cell>
          <cell r="C10">
            <v>0</v>
          </cell>
          <cell r="D10">
            <v>5000</v>
          </cell>
          <cell r="E10">
            <v>0</v>
          </cell>
        </row>
        <row r="11">
          <cell r="B11">
            <v>0</v>
          </cell>
          <cell r="C11">
            <v>0</v>
          </cell>
          <cell r="D11">
            <v>0</v>
          </cell>
          <cell r="E11">
            <v>0</v>
          </cell>
        </row>
        <row r="16">
          <cell r="B16">
            <v>0</v>
          </cell>
          <cell r="C16">
            <v>129318</v>
          </cell>
          <cell r="D16">
            <v>0</v>
          </cell>
          <cell r="E16">
            <v>0</v>
          </cell>
        </row>
        <row r="17">
          <cell r="B17">
            <v>228168</v>
          </cell>
          <cell r="C17">
            <v>0</v>
          </cell>
          <cell r="D17">
            <v>0</v>
          </cell>
          <cell r="E17">
            <v>0</v>
          </cell>
        </row>
        <row r="18">
          <cell r="B18">
            <v>0</v>
          </cell>
          <cell r="C18">
            <v>0</v>
          </cell>
          <cell r="D18">
            <v>0</v>
          </cell>
          <cell r="E18">
            <v>0</v>
          </cell>
        </row>
      </sheetData>
      <sheetData sheetId="14">
        <row r="12">
          <cell r="F12">
            <v>86223</v>
          </cell>
        </row>
        <row r="19">
          <cell r="F19">
            <v>56904</v>
          </cell>
        </row>
        <row r="22">
          <cell r="B22">
            <v>0</v>
          </cell>
          <cell r="C22">
            <v>52169</v>
          </cell>
          <cell r="D22">
            <v>25457</v>
          </cell>
          <cell r="E22">
            <v>0</v>
          </cell>
        </row>
        <row r="23">
          <cell r="B23">
            <v>62641</v>
          </cell>
          <cell r="C23">
            <v>0</v>
          </cell>
          <cell r="D23">
            <v>2860</v>
          </cell>
          <cell r="E23">
            <v>0</v>
          </cell>
        </row>
        <row r="24">
          <cell r="B24">
            <v>0</v>
          </cell>
          <cell r="C24">
            <v>0</v>
          </cell>
          <cell r="D24">
            <v>0</v>
          </cell>
          <cell r="E24">
            <v>0</v>
          </cell>
        </row>
      </sheetData>
      <sheetData sheetId="15">
        <row r="9">
          <cell r="E9">
            <v>0</v>
          </cell>
          <cell r="K9">
            <v>-36</v>
          </cell>
        </row>
        <row r="10">
          <cell r="E10">
            <v>-5360</v>
          </cell>
          <cell r="K10">
            <v>-6821</v>
          </cell>
        </row>
        <row r="11">
          <cell r="E11">
            <v>0</v>
          </cell>
          <cell r="K11">
            <v>0</v>
          </cell>
        </row>
        <row r="12">
          <cell r="C12">
            <v>-7384</v>
          </cell>
          <cell r="I12">
            <v>527</v>
          </cell>
        </row>
        <row r="15">
          <cell r="E15">
            <v>-44302</v>
          </cell>
          <cell r="K15">
            <v>-16183</v>
          </cell>
        </row>
        <row r="16">
          <cell r="E16">
            <v>6860</v>
          </cell>
          <cell r="K16">
            <v>11002</v>
          </cell>
        </row>
        <row r="17">
          <cell r="E17">
            <v>0</v>
          </cell>
          <cell r="K17">
            <v>0</v>
          </cell>
        </row>
        <row r="18">
          <cell r="C18">
            <v>9695</v>
          </cell>
          <cell r="I18">
            <v>-14876</v>
          </cell>
        </row>
        <row r="21">
          <cell r="E21">
            <v>94652</v>
          </cell>
          <cell r="K21">
            <v>39457</v>
          </cell>
        </row>
        <row r="22">
          <cell r="E22">
            <v>58321</v>
          </cell>
          <cell r="K22">
            <v>33528</v>
          </cell>
        </row>
        <row r="23">
          <cell r="E23">
            <v>0</v>
          </cell>
          <cell r="K23">
            <v>0</v>
          </cell>
        </row>
        <row r="24">
          <cell r="C24">
            <v>14360</v>
          </cell>
          <cell r="I24">
            <v>58625</v>
          </cell>
        </row>
        <row r="27">
          <cell r="E27">
            <v>85503</v>
          </cell>
          <cell r="K27">
            <v>35213</v>
          </cell>
        </row>
        <row r="28">
          <cell r="E28">
            <v>75605</v>
          </cell>
          <cell r="K28">
            <v>39778</v>
          </cell>
        </row>
        <row r="29">
          <cell r="E29">
            <v>0</v>
          </cell>
          <cell r="K29">
            <v>0</v>
          </cell>
        </row>
        <row r="30">
          <cell r="C30">
            <v>13248</v>
          </cell>
          <cell r="I30">
            <v>61743</v>
          </cell>
        </row>
        <row r="36">
          <cell r="C36">
            <v>29919</v>
          </cell>
          <cell r="E36">
            <v>271279</v>
          </cell>
          <cell r="I36">
            <v>106019</v>
          </cell>
        </row>
      </sheetData>
      <sheetData sheetId="16">
        <row r="9">
          <cell r="E9">
            <v>0</v>
          </cell>
          <cell r="K9">
            <v>0</v>
          </cell>
        </row>
        <row r="10">
          <cell r="E10">
            <v>0</v>
          </cell>
          <cell r="K10">
            <v>0</v>
          </cell>
        </row>
        <row r="11">
          <cell r="E11">
            <v>0</v>
          </cell>
          <cell r="K11">
            <v>0</v>
          </cell>
        </row>
        <row r="12">
          <cell r="C12">
            <v>0</v>
          </cell>
          <cell r="I12">
            <v>0</v>
          </cell>
        </row>
        <row r="15">
          <cell r="E15">
            <v>39894</v>
          </cell>
          <cell r="K15">
            <v>14157</v>
          </cell>
        </row>
        <row r="16">
          <cell r="E16">
            <v>11409</v>
          </cell>
          <cell r="K16">
            <v>17041</v>
          </cell>
        </row>
        <row r="17">
          <cell r="E17">
            <v>0</v>
          </cell>
          <cell r="K17">
            <v>0</v>
          </cell>
        </row>
        <row r="18">
          <cell r="C18">
            <v>17131</v>
          </cell>
          <cell r="I18">
            <v>14067</v>
          </cell>
        </row>
        <row r="21">
          <cell r="E21">
            <v>308799</v>
          </cell>
          <cell r="K21">
            <v>162708</v>
          </cell>
        </row>
        <row r="22">
          <cell r="E22">
            <v>153053</v>
          </cell>
          <cell r="K22">
            <v>106244</v>
          </cell>
        </row>
        <row r="23">
          <cell r="E23">
            <v>0</v>
          </cell>
          <cell r="K23">
            <v>0</v>
          </cell>
        </row>
        <row r="24">
          <cell r="C24">
            <v>59221</v>
          </cell>
          <cell r="I24">
            <v>209731</v>
          </cell>
        </row>
        <row r="27">
          <cell r="E27">
            <v>249768</v>
          </cell>
          <cell r="K27">
            <v>84944</v>
          </cell>
        </row>
        <row r="28">
          <cell r="E28">
            <v>96738</v>
          </cell>
          <cell r="K28">
            <v>49361</v>
          </cell>
        </row>
        <row r="29">
          <cell r="E29">
            <v>0</v>
          </cell>
          <cell r="K29">
            <v>0</v>
          </cell>
        </row>
        <row r="30">
          <cell r="C30">
            <v>22718</v>
          </cell>
          <cell r="I30">
            <v>111587</v>
          </cell>
        </row>
        <row r="36">
          <cell r="C36">
            <v>99070</v>
          </cell>
          <cell r="E36">
            <v>859661</v>
          </cell>
          <cell r="I36">
            <v>335385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9"/>
  <sheetViews>
    <sheetView tabSelected="1" zoomScalePageLayoutView="0" workbookViewId="0" topLeftCell="A1">
      <selection activeCell="A1" sqref="A1:D1"/>
    </sheetView>
  </sheetViews>
  <sheetFormatPr defaultColWidth="15.7109375" defaultRowHeight="15" customHeight="1"/>
  <cols>
    <col min="1" max="1" width="52.57421875" style="11" customWidth="1"/>
    <col min="2" max="3" width="15.7109375" style="43" customWidth="1"/>
    <col min="4" max="4" width="17.28125" style="43" customWidth="1"/>
    <col min="5" max="16384" width="15.7109375" style="11" customWidth="1"/>
  </cols>
  <sheetData>
    <row r="1" spans="1:4" s="2" customFormat="1" ht="30" customHeight="1">
      <c r="A1" s="1" t="s">
        <v>0</v>
      </c>
      <c r="B1" s="1"/>
      <c r="C1" s="1"/>
      <c r="D1" s="1"/>
    </row>
    <row r="2" spans="1:4" s="2" customFormat="1" ht="15" customHeight="1">
      <c r="A2" s="3"/>
      <c r="B2" s="3"/>
      <c r="C2" s="3"/>
      <c r="D2" s="3"/>
    </row>
    <row r="3" spans="1:4" s="5" customFormat="1" ht="15" customHeight="1">
      <c r="A3" s="4" t="s">
        <v>1</v>
      </c>
      <c r="B3" s="4"/>
      <c r="C3" s="4"/>
      <c r="D3" s="4"/>
    </row>
    <row r="4" spans="1:4" s="5" customFormat="1" ht="15" customHeight="1">
      <c r="A4" s="6" t="s">
        <v>2</v>
      </c>
      <c r="B4" s="6"/>
      <c r="C4" s="6"/>
      <c r="D4" s="6"/>
    </row>
    <row r="5" spans="1:4" s="5" customFormat="1" ht="15" customHeight="1">
      <c r="A5" s="7"/>
      <c r="B5" s="8"/>
      <c r="C5" s="8"/>
      <c r="D5" s="8"/>
    </row>
    <row r="6" spans="1:4" ht="45" customHeight="1">
      <c r="A6" s="9"/>
      <c r="B6" s="10" t="s">
        <v>3</v>
      </c>
      <c r="C6" s="10" t="s">
        <v>4</v>
      </c>
      <c r="D6" s="10" t="s">
        <v>5</v>
      </c>
    </row>
    <row r="7" spans="1:4" ht="15" customHeight="1">
      <c r="A7" s="12" t="s">
        <v>6</v>
      </c>
      <c r="B7" s="13"/>
      <c r="C7" s="13"/>
      <c r="D7" s="13"/>
    </row>
    <row r="8" spans="1:4" ht="15" customHeight="1">
      <c r="A8" s="14" t="s">
        <v>7</v>
      </c>
      <c r="B8" s="15">
        <f>'[1]TB - Rounded'!J30</f>
        <v>1680834</v>
      </c>
      <c r="C8" s="16">
        <v>0</v>
      </c>
      <c r="D8" s="15">
        <f>SUM(B8:C8)</f>
        <v>1680834</v>
      </c>
    </row>
    <row r="9" spans="1:4" ht="15" customHeight="1">
      <c r="A9" s="14" t="s">
        <v>8</v>
      </c>
      <c r="B9" s="17">
        <f>'[1]TB - Rounded'!J37-1</f>
        <v>1415631</v>
      </c>
      <c r="C9" s="16">
        <v>0</v>
      </c>
      <c r="D9" s="17">
        <f>SUM(B9:C9)</f>
        <v>1415631</v>
      </c>
    </row>
    <row r="10" spans="1:4" ht="15" customHeight="1">
      <c r="A10" s="14" t="s">
        <v>9</v>
      </c>
      <c r="B10" s="17">
        <f>'[1]TB - Rounded'!J25</f>
        <v>2564480</v>
      </c>
      <c r="C10" s="16">
        <v>0</v>
      </c>
      <c r="D10" s="17">
        <f>SUM(B10:C10)</f>
        <v>2564480</v>
      </c>
    </row>
    <row r="11" spans="1:6" ht="15" customHeight="1">
      <c r="A11" s="14" t="s">
        <v>10</v>
      </c>
      <c r="B11" s="17">
        <v>593374</v>
      </c>
      <c r="C11" s="17">
        <f>B11</f>
        <v>593374</v>
      </c>
      <c r="D11" s="18">
        <v>0</v>
      </c>
      <c r="E11" s="19"/>
      <c r="F11" s="19"/>
    </row>
    <row r="12" spans="1:5" ht="15" customHeight="1">
      <c r="A12" s="14" t="s">
        <v>11</v>
      </c>
      <c r="B12" s="17">
        <v>533006</v>
      </c>
      <c r="C12" s="17">
        <f>B12</f>
        <v>533006</v>
      </c>
      <c r="D12" s="20">
        <f>B12-C12</f>
        <v>0</v>
      </c>
      <c r="E12" s="19"/>
    </row>
    <row r="13" spans="1:4" ht="15" customHeight="1">
      <c r="A13" s="14" t="s">
        <v>12</v>
      </c>
      <c r="B13" s="17">
        <f>75842+1</f>
        <v>75843</v>
      </c>
      <c r="C13" s="17">
        <f>B13</f>
        <v>75843</v>
      </c>
      <c r="D13" s="18">
        <v>0</v>
      </c>
    </row>
    <row r="14" spans="1:4" ht="15" customHeight="1">
      <c r="A14" s="14" t="s">
        <v>13</v>
      </c>
      <c r="B14" s="21">
        <f>'Equity YTD-4'!B35</f>
        <v>46128</v>
      </c>
      <c r="C14" s="16">
        <v>0</v>
      </c>
      <c r="D14" s="17">
        <f>SUM(B14:C14)</f>
        <v>46128</v>
      </c>
    </row>
    <row r="15" spans="1:4" ht="15" customHeight="1">
      <c r="A15" s="14" t="s">
        <v>14</v>
      </c>
      <c r="B15" s="17">
        <f>77510-58587+1</f>
        <v>18924</v>
      </c>
      <c r="C15" s="17">
        <f>B15</f>
        <v>18924</v>
      </c>
      <c r="D15" s="18">
        <f>B15-C15</f>
        <v>0</v>
      </c>
    </row>
    <row r="16" spans="1:4" ht="15" customHeight="1">
      <c r="A16" s="14" t="s">
        <v>15</v>
      </c>
      <c r="B16" s="17">
        <f>C16+'[1]TB - Rounded'!J57</f>
        <v>815421</v>
      </c>
      <c r="C16" s="17">
        <v>799500</v>
      </c>
      <c r="D16" s="17">
        <f>B16-C16</f>
        <v>15921</v>
      </c>
    </row>
    <row r="17" spans="1:4" ht="15" customHeight="1">
      <c r="A17" s="14" t="s">
        <v>16</v>
      </c>
      <c r="B17" s="17">
        <f>17949-13054</f>
        <v>4895</v>
      </c>
      <c r="C17" s="17">
        <f>B17</f>
        <v>4895</v>
      </c>
      <c r="D17" s="16">
        <f>B17-C17</f>
        <v>0</v>
      </c>
    </row>
    <row r="18" spans="1:5" ht="15" customHeight="1">
      <c r="A18" s="14" t="s">
        <v>17</v>
      </c>
      <c r="B18" s="17">
        <f>'[1]TB - Rounded'!J49+155</f>
        <v>83349</v>
      </c>
      <c r="C18" s="17">
        <v>155</v>
      </c>
      <c r="D18" s="17">
        <f>B18-C18</f>
        <v>83194</v>
      </c>
      <c r="E18" s="22"/>
    </row>
    <row r="19" spans="1:5" ht="15" customHeight="1">
      <c r="A19" s="23" t="s">
        <v>18</v>
      </c>
      <c r="B19" s="24">
        <f>SUM(B8:B18)</f>
        <v>7831885</v>
      </c>
      <c r="C19" s="24">
        <f>SUM(C8:C18)</f>
        <v>2025697</v>
      </c>
      <c r="D19" s="24">
        <f>SUM(D8:D18)</f>
        <v>5806188</v>
      </c>
      <c r="E19" s="22"/>
    </row>
    <row r="20" spans="1:5" ht="15" customHeight="1">
      <c r="A20" s="23"/>
      <c r="B20" s="25"/>
      <c r="C20" s="25"/>
      <c r="D20" s="26"/>
      <c r="E20" s="22"/>
    </row>
    <row r="21" spans="1:4" ht="15" customHeight="1">
      <c r="A21" s="27" t="s">
        <v>19</v>
      </c>
      <c r="B21" s="28"/>
      <c r="C21" s="28"/>
      <c r="D21" s="28"/>
    </row>
    <row r="22" spans="1:4" ht="15" customHeight="1">
      <c r="A22" s="14" t="s">
        <v>20</v>
      </c>
      <c r="B22" s="28"/>
      <c r="C22" s="29">
        <f>-'[1]TB - Rounded'!J172</f>
        <v>153000</v>
      </c>
      <c r="D22" s="28"/>
    </row>
    <row r="23" spans="1:4" ht="15" customHeight="1">
      <c r="A23" s="14" t="s">
        <v>21</v>
      </c>
      <c r="B23" s="28"/>
      <c r="C23" s="29">
        <f>-'[1]TB - Rounded'!J169</f>
        <v>83367</v>
      </c>
      <c r="D23" s="28"/>
    </row>
    <row r="24" spans="1:4" ht="15" customHeight="1">
      <c r="A24" s="14" t="s">
        <v>22</v>
      </c>
      <c r="B24" s="28"/>
      <c r="C24" s="29">
        <f>-'[1]TB - Rounded'!J184</f>
        <v>1809</v>
      </c>
      <c r="D24" s="28"/>
    </row>
    <row r="25" spans="1:4" ht="15" customHeight="1">
      <c r="A25" s="14" t="s">
        <v>23</v>
      </c>
      <c r="B25" s="28"/>
      <c r="C25" s="29">
        <f>-'[1]TB - Rounded'!J175</f>
        <v>186788</v>
      </c>
      <c r="D25" s="28"/>
    </row>
    <row r="26" spans="1:4" ht="15" customHeight="1">
      <c r="A26" s="14" t="s">
        <v>24</v>
      </c>
      <c r="B26" s="28"/>
      <c r="C26" s="29">
        <f>-'[1]TB - Rounded'!J181</f>
        <v>77644</v>
      </c>
      <c r="D26" s="26"/>
    </row>
    <row r="27" spans="1:4" ht="15" customHeight="1">
      <c r="A27" s="14" t="s">
        <v>25</v>
      </c>
      <c r="B27" s="28"/>
      <c r="C27" s="30">
        <f>-'[1]TB - Rounded'!J137</f>
        <v>9202</v>
      </c>
      <c r="D27" s="26"/>
    </row>
    <row r="28" spans="1:4" ht="15" customHeight="1">
      <c r="A28" s="14"/>
      <c r="B28" s="28"/>
      <c r="C28" s="29"/>
      <c r="D28" s="26"/>
    </row>
    <row r="29" spans="1:4" ht="15" customHeight="1">
      <c r="A29" s="14"/>
      <c r="B29" s="31"/>
      <c r="C29" s="28"/>
      <c r="D29" s="26"/>
    </row>
    <row r="30" spans="1:4" ht="15" customHeight="1">
      <c r="A30" s="23" t="s">
        <v>26</v>
      </c>
      <c r="B30" s="28"/>
      <c r="C30" s="28"/>
      <c r="D30" s="32">
        <f>SUM(C22:C27)</f>
        <v>511810</v>
      </c>
    </row>
    <row r="31" spans="1:4" ht="15" customHeight="1">
      <c r="A31" s="33"/>
      <c r="B31" s="28"/>
      <c r="C31" s="28"/>
      <c r="D31" s="28"/>
    </row>
    <row r="32" spans="1:4" ht="15" customHeight="1">
      <c r="A32" s="27" t="s">
        <v>27</v>
      </c>
      <c r="B32" s="28"/>
      <c r="C32" s="28"/>
      <c r="D32" s="28"/>
    </row>
    <row r="33" spans="1:4" ht="15" customHeight="1">
      <c r="A33" s="14" t="s">
        <v>28</v>
      </c>
      <c r="B33" s="28"/>
      <c r="C33" s="29">
        <f>'Equity YTD-4'!F42</f>
        <v>2631714</v>
      </c>
      <c r="D33" s="28"/>
    </row>
    <row r="34" spans="1:4" ht="15" customHeight="1">
      <c r="A34" s="14" t="s">
        <v>29</v>
      </c>
      <c r="B34" s="28"/>
      <c r="C34" s="29">
        <f>'Losses Incurred YTD-10'!F18</f>
        <v>60997</v>
      </c>
      <c r="D34" s="26"/>
    </row>
    <row r="35" spans="1:4" ht="15" customHeight="1">
      <c r="A35" s="14" t="s">
        <v>30</v>
      </c>
      <c r="B35" s="28"/>
      <c r="C35" s="29">
        <f>'Losses Incurred YTD-10'!F24</f>
        <v>357486</v>
      </c>
      <c r="D35" s="26"/>
    </row>
    <row r="36" spans="1:4" ht="15" customHeight="1">
      <c r="A36" s="14" t="s">
        <v>31</v>
      </c>
      <c r="B36" s="28"/>
      <c r="C36" s="29">
        <f>'[1]Unpaid Loss Expense Reserves-14'!F12</f>
        <v>86223</v>
      </c>
      <c r="D36" s="26"/>
    </row>
    <row r="37" spans="1:4" ht="15" customHeight="1">
      <c r="A37" s="14" t="s">
        <v>32</v>
      </c>
      <c r="B37" s="25"/>
      <c r="C37" s="29">
        <f>'[1]Unpaid Loss Expense Reserves-14'!F19</f>
        <v>56904</v>
      </c>
      <c r="D37" s="26"/>
    </row>
    <row r="38" spans="1:4" ht="15" customHeight="1">
      <c r="A38" s="14" t="s">
        <v>33</v>
      </c>
      <c r="B38" s="28"/>
      <c r="C38" s="29">
        <f>'Equity YTD-4'!F45</f>
        <v>76937</v>
      </c>
      <c r="D38" s="28"/>
    </row>
    <row r="39" spans="1:4" ht="15" customHeight="1">
      <c r="A39" s="14" t="s">
        <v>34</v>
      </c>
      <c r="B39" s="28"/>
      <c r="C39" s="30">
        <f>'Equity YTD-4'!F46</f>
        <v>93692</v>
      </c>
      <c r="D39" s="28"/>
    </row>
    <row r="40" spans="1:4" ht="15" customHeight="1">
      <c r="A40" s="14"/>
      <c r="B40" s="26"/>
      <c r="C40" s="28"/>
      <c r="D40" s="28"/>
    </row>
    <row r="41" spans="1:4" ht="15" customHeight="1">
      <c r="A41" s="34" t="s">
        <v>35</v>
      </c>
      <c r="B41" s="28"/>
      <c r="C41" s="25"/>
      <c r="D41" s="32">
        <f>SUM(C33:C39)</f>
        <v>3363953</v>
      </c>
    </row>
    <row r="42" spans="1:4" ht="15" customHeight="1">
      <c r="A42" s="34"/>
      <c r="B42" s="28"/>
      <c r="C42" s="25"/>
      <c r="D42" s="35"/>
    </row>
    <row r="43" spans="1:4" ht="15" customHeight="1">
      <c r="A43" s="23" t="s">
        <v>36</v>
      </c>
      <c r="B43" s="28"/>
      <c r="C43" s="25"/>
      <c r="D43" s="36">
        <f>D30+D41</f>
        <v>3875763</v>
      </c>
    </row>
    <row r="44" spans="1:4" ht="15" customHeight="1">
      <c r="A44" s="33"/>
      <c r="B44" s="28"/>
      <c r="C44" s="25"/>
      <c r="D44" s="28"/>
    </row>
    <row r="45" spans="1:4" ht="15" customHeight="1">
      <c r="A45" s="27" t="s">
        <v>37</v>
      </c>
      <c r="B45" s="28"/>
      <c r="C45" s="25"/>
      <c r="D45" s="28"/>
    </row>
    <row r="46" spans="1:6" ht="15" customHeight="1">
      <c r="A46" s="14" t="s">
        <v>38</v>
      </c>
      <c r="B46" s="28"/>
      <c r="C46" s="25"/>
      <c r="D46" s="37">
        <f>D19-D43</f>
        <v>1930425</v>
      </c>
      <c r="E46" s="38"/>
      <c r="F46" s="39"/>
    </row>
    <row r="47" spans="1:4" ht="15" customHeight="1">
      <c r="A47" s="33"/>
      <c r="B47" s="25"/>
      <c r="C47" s="25"/>
      <c r="D47" s="28"/>
    </row>
    <row r="48" spans="1:4" ht="15" customHeight="1" thickBot="1">
      <c r="A48" s="34" t="s">
        <v>39</v>
      </c>
      <c r="B48" s="28"/>
      <c r="C48" s="28"/>
      <c r="D48" s="40">
        <f>D43+D46</f>
        <v>5806188</v>
      </c>
    </row>
    <row r="49" spans="1:4" ht="15" customHeight="1" thickTop="1">
      <c r="A49" s="41"/>
      <c r="B49" s="42"/>
      <c r="C49" s="42"/>
      <c r="D49" s="42"/>
    </row>
    <row r="50" ht="15" customHeight="1">
      <c r="D50" s="42"/>
    </row>
    <row r="51" ht="15" customHeight="1">
      <c r="D51" s="42"/>
    </row>
    <row r="52" ht="15" customHeight="1">
      <c r="D52" s="42"/>
    </row>
    <row r="53" ht="15" customHeight="1">
      <c r="D53" s="42"/>
    </row>
    <row r="54" ht="15" customHeight="1">
      <c r="D54" s="42"/>
    </row>
    <row r="58" spans="2:4" s="44" customFormat="1" ht="15" customHeight="1">
      <c r="B58" s="45"/>
      <c r="D58" s="46"/>
    </row>
    <row r="59" spans="2:4" s="47" customFormat="1" ht="15" customHeight="1">
      <c r="B59" s="48"/>
      <c r="C59" s="48"/>
      <c r="D59" s="48"/>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52" customWidth="1"/>
    <col min="2" max="4" width="16.7109375" style="275" customWidth="1"/>
    <col min="5" max="6" width="16.7109375" style="269" customWidth="1"/>
    <col min="7" max="16384" width="15.7109375" style="39" customWidth="1"/>
  </cols>
  <sheetData>
    <row r="1" spans="1:6" s="244" customFormat="1" ht="24.75" customHeight="1">
      <c r="A1" s="243" t="s">
        <v>0</v>
      </c>
      <c r="B1" s="243"/>
      <c r="C1" s="243"/>
      <c r="D1" s="243"/>
      <c r="E1" s="243"/>
      <c r="F1" s="243"/>
    </row>
    <row r="2" spans="1:6" s="247" customFormat="1" ht="15" customHeight="1">
      <c r="A2" s="245"/>
      <c r="B2" s="246"/>
      <c r="C2" s="246"/>
      <c r="D2" s="246"/>
      <c r="E2" s="246"/>
      <c r="F2" s="246"/>
    </row>
    <row r="3" spans="1:6" s="249" customFormat="1" ht="15" customHeight="1">
      <c r="A3" s="248" t="s">
        <v>185</v>
      </c>
      <c r="B3" s="248"/>
      <c r="C3" s="248"/>
      <c r="D3" s="248"/>
      <c r="E3" s="248"/>
      <c r="F3" s="248"/>
    </row>
    <row r="4" spans="1:6" s="249" customFormat="1" ht="15" customHeight="1">
      <c r="A4" s="248" t="s">
        <v>109</v>
      </c>
      <c r="B4" s="248"/>
      <c r="C4" s="248"/>
      <c r="D4" s="248"/>
      <c r="E4" s="248"/>
      <c r="F4" s="248"/>
    </row>
    <row r="5" spans="1:6" s="251" customFormat="1" ht="15" customHeight="1">
      <c r="A5" s="245"/>
      <c r="B5" s="250"/>
      <c r="C5" s="250"/>
      <c r="D5" s="250"/>
      <c r="E5" s="246"/>
      <c r="F5" s="246"/>
    </row>
    <row r="6" spans="2:6" ht="30" customHeight="1">
      <c r="B6" s="200" t="s">
        <v>72</v>
      </c>
      <c r="C6" s="200" t="s">
        <v>73</v>
      </c>
      <c r="D6" s="200" t="s">
        <v>74</v>
      </c>
      <c r="E6" s="200" t="s">
        <v>75</v>
      </c>
      <c r="F6" s="201" t="s">
        <v>76</v>
      </c>
    </row>
    <row r="7" spans="1:6" ht="15" customHeight="1">
      <c r="A7" s="253" t="s">
        <v>186</v>
      </c>
      <c r="B7" s="254"/>
      <c r="C7" s="254"/>
      <c r="D7" s="254"/>
      <c r="E7" s="254"/>
      <c r="F7" s="254"/>
    </row>
    <row r="8" spans="1:6" ht="15" customHeight="1">
      <c r="A8" s="253" t="s">
        <v>187</v>
      </c>
      <c r="B8" s="255"/>
      <c r="C8" s="255"/>
      <c r="D8" s="255"/>
      <c r="E8" s="255"/>
      <c r="F8" s="255"/>
    </row>
    <row r="9" spans="1:6" ht="15" customHeight="1">
      <c r="A9" s="256" t="s">
        <v>188</v>
      </c>
      <c r="B9" s="182">
        <f>'[1]Loss Expenses Paid YTD-16'!E27+'[1]TB - Rounded'!I296</f>
        <v>231143</v>
      </c>
      <c r="C9" s="182">
        <f>'[1]Loss Expenses Paid YTD-16'!E21+'[1]TB - Rounded'!I293</f>
        <v>283836</v>
      </c>
      <c r="D9" s="182">
        <f>'[1]Loss Expenses Paid YTD-16'!E15+'[1]TB - Rounded'!I290</f>
        <v>-17149</v>
      </c>
      <c r="E9" s="169">
        <f>'[1]Loss Expenses Paid YTD-16'!E9+'[1]TB - Rounded'!I287</f>
        <v>0</v>
      </c>
      <c r="F9" s="182">
        <f>SUM(B9:E9)</f>
        <v>497830</v>
      </c>
    </row>
    <row r="10" spans="1:6" ht="15" customHeight="1">
      <c r="A10" s="256" t="s">
        <v>163</v>
      </c>
      <c r="B10" s="206">
        <f>'[1]Loss Expenses Paid YTD-16'!E28+'[1]TB - Rounded'!I297</f>
        <v>88405</v>
      </c>
      <c r="C10" s="206">
        <f>'[1]Loss Expenses Paid YTD-16'!E22+'[1]TB - Rounded'!I294</f>
        <v>151507</v>
      </c>
      <c r="D10" s="257">
        <f>'[1]Loss Expenses Paid YTD-16'!E16+'[1]TB - Rounded'!I291</f>
        <v>-17839</v>
      </c>
      <c r="E10" s="169">
        <f>'[1]Loss Expenses Paid YTD-16'!E10+'[1]TB - Rounded'!I288</f>
        <v>0</v>
      </c>
      <c r="F10" s="206">
        <f>SUM(B10:E10)</f>
        <v>222073</v>
      </c>
    </row>
    <row r="11" spans="1:6" ht="15" customHeight="1">
      <c r="A11" s="256" t="s">
        <v>164</v>
      </c>
      <c r="B11" s="169">
        <f>'[1]Loss Expenses Paid YTD-16'!E29</f>
        <v>0</v>
      </c>
      <c r="C11" s="169">
        <f>'[1]Loss Expenses Paid YTD-16'!E23</f>
        <v>0</v>
      </c>
      <c r="D11" s="169">
        <f>'[1]Loss Expenses Paid YTD-16'!E17</f>
        <v>0</v>
      </c>
      <c r="E11" s="169">
        <f>'[1]Loss Expenses Paid YTD-16'!E11</f>
        <v>0</v>
      </c>
      <c r="F11" s="169">
        <f>SUM(B11:E11)</f>
        <v>0</v>
      </c>
    </row>
    <row r="12" spans="1:6" ht="15" customHeight="1" thickBot="1">
      <c r="A12" s="258" t="s">
        <v>165</v>
      </c>
      <c r="B12" s="208">
        <f>SUM(B9:B11)</f>
        <v>319548</v>
      </c>
      <c r="C12" s="208">
        <f>SUM(C9:C11)</f>
        <v>435343</v>
      </c>
      <c r="D12" s="109">
        <f>SUM(D9:D11)</f>
        <v>-34988</v>
      </c>
      <c r="E12" s="209">
        <f>SUM(E9:E11)</f>
        <v>0</v>
      </c>
      <c r="F12" s="210">
        <f>SUM(F9:F11)</f>
        <v>719903</v>
      </c>
    </row>
    <row r="13" spans="1:6" ht="15" customHeight="1" thickTop="1">
      <c r="A13" s="253"/>
      <c r="B13" s="259"/>
      <c r="C13" s="259"/>
      <c r="D13" s="259"/>
      <c r="E13" s="260"/>
      <c r="F13" s="261"/>
    </row>
    <row r="14" spans="1:6" ht="15" customHeight="1">
      <c r="A14" s="253" t="s">
        <v>189</v>
      </c>
      <c r="B14" s="259"/>
      <c r="C14" s="259"/>
      <c r="D14" s="259"/>
      <c r="E14" s="260"/>
      <c r="F14" s="261"/>
    </row>
    <row r="15" spans="1:6" ht="15" customHeight="1">
      <c r="A15" s="256" t="s">
        <v>190</v>
      </c>
      <c r="B15" s="169">
        <f>'[1]Unpaid Loss Reserves-13'!B9</f>
        <v>0</v>
      </c>
      <c r="C15" s="206">
        <f>'[1]Unpaid Loss Reserves-13'!C9</f>
        <v>1500</v>
      </c>
      <c r="D15" s="206">
        <f>'[1]Unpaid Loss Reserves-13'!D9</f>
        <v>44497</v>
      </c>
      <c r="E15" s="169">
        <f>'[1]Unpaid Loss Reserves-13'!E9</f>
        <v>0</v>
      </c>
      <c r="F15" s="206">
        <f>SUM(B15:E15)</f>
        <v>45997</v>
      </c>
    </row>
    <row r="16" spans="1:6" ht="15" customHeight="1">
      <c r="A16" s="256" t="s">
        <v>191</v>
      </c>
      <c r="B16" s="206">
        <f>'[1]Unpaid Loss Reserves-13'!B10</f>
        <v>10000</v>
      </c>
      <c r="C16" s="169">
        <f>'[1]Unpaid Loss Reserves-13'!C10</f>
        <v>0</v>
      </c>
      <c r="D16" s="206">
        <f>'[1]Unpaid Loss Reserves-13'!D10</f>
        <v>5000</v>
      </c>
      <c r="E16" s="169">
        <f>'[1]Unpaid Loss Reserves-13'!E10</f>
        <v>0</v>
      </c>
      <c r="F16" s="206">
        <f>SUM(B16:E16)</f>
        <v>15000</v>
      </c>
    </row>
    <row r="17" spans="1:6" ht="15" customHeight="1">
      <c r="A17" s="256" t="s">
        <v>192</v>
      </c>
      <c r="B17" s="169">
        <f>'[1]Unpaid Loss Reserves-13'!B11</f>
        <v>0</v>
      </c>
      <c r="C17" s="169">
        <f>'[1]Unpaid Loss Reserves-13'!C11</f>
        <v>0</v>
      </c>
      <c r="D17" s="169">
        <f>'[1]Unpaid Loss Reserves-13'!D11</f>
        <v>0</v>
      </c>
      <c r="E17" s="169">
        <f>'[1]Unpaid Loss Reserves-13'!E11</f>
        <v>0</v>
      </c>
      <c r="F17" s="169">
        <f>SUM(B17:E17)</f>
        <v>0</v>
      </c>
    </row>
    <row r="18" spans="1:6" ht="15" customHeight="1" thickBot="1">
      <c r="A18" s="258" t="s">
        <v>165</v>
      </c>
      <c r="B18" s="208">
        <f>SUM(B15:B17)</f>
        <v>10000</v>
      </c>
      <c r="C18" s="208">
        <f>SUM(C15:C17)</f>
        <v>1500</v>
      </c>
      <c r="D18" s="208">
        <f>SUM(D15:D17)</f>
        <v>49497</v>
      </c>
      <c r="E18" s="209">
        <f>SUM(E15:E17)</f>
        <v>0</v>
      </c>
      <c r="F18" s="210">
        <f>SUM(F15:F17)</f>
        <v>60997</v>
      </c>
    </row>
    <row r="19" spans="1:6" ht="15" customHeight="1" thickTop="1">
      <c r="A19" s="253"/>
      <c r="B19" s="105"/>
      <c r="C19" s="105"/>
      <c r="D19" s="105"/>
      <c r="E19" s="262"/>
      <c r="F19" s="263"/>
    </row>
    <row r="20" spans="1:6" ht="15" customHeight="1">
      <c r="A20" s="253" t="s">
        <v>193</v>
      </c>
      <c r="B20" s="260"/>
      <c r="C20" s="260"/>
      <c r="D20" s="260"/>
      <c r="E20" s="260"/>
      <c r="F20" s="264"/>
    </row>
    <row r="21" spans="1:6" ht="15" customHeight="1">
      <c r="A21" s="256" t="s">
        <v>190</v>
      </c>
      <c r="B21" s="169">
        <f>'[1]Unpaid Loss Reserves-13'!B16</f>
        <v>0</v>
      </c>
      <c r="C21" s="206">
        <f>'[1]Unpaid Loss Reserves-13'!C16</f>
        <v>129318</v>
      </c>
      <c r="D21" s="169">
        <f>'[1]Unpaid Loss Reserves-13'!D16</f>
        <v>0</v>
      </c>
      <c r="E21" s="169">
        <f>'[1]Unpaid Loss Reserves-13'!E16</f>
        <v>0</v>
      </c>
      <c r="F21" s="276">
        <f>SUM(B21:E21)</f>
        <v>129318</v>
      </c>
    </row>
    <row r="22" spans="1:6" ht="15" customHeight="1">
      <c r="A22" s="256" t="s">
        <v>191</v>
      </c>
      <c r="B22" s="206">
        <f>'[1]Unpaid Loss Reserves-13'!B17</f>
        <v>228168</v>
      </c>
      <c r="C22" s="169">
        <f>'[1]Unpaid Loss Reserves-13'!C17</f>
        <v>0</v>
      </c>
      <c r="D22" s="169">
        <f>'[1]Unpaid Loss Reserves-13'!D17</f>
        <v>0</v>
      </c>
      <c r="E22" s="169">
        <f>'[1]Unpaid Loss Reserves-13'!E17</f>
        <v>0</v>
      </c>
      <c r="F22" s="276">
        <f>SUM(B22:E22)</f>
        <v>228168</v>
      </c>
    </row>
    <row r="23" spans="1:6" ht="15" customHeight="1">
      <c r="A23" s="256" t="s">
        <v>192</v>
      </c>
      <c r="B23" s="169">
        <f>'[1]Unpaid Loss Reserves-13'!B18</f>
        <v>0</v>
      </c>
      <c r="C23" s="169">
        <f>'[1]Unpaid Loss Reserves-13'!C18</f>
        <v>0</v>
      </c>
      <c r="D23" s="169">
        <f>'[1]Unpaid Loss Reserves-13'!D18</f>
        <v>0</v>
      </c>
      <c r="E23" s="169">
        <f>'[1]Unpaid Loss Reserves-13'!E18</f>
        <v>0</v>
      </c>
      <c r="F23" s="169">
        <f>SUM(B23:E23)</f>
        <v>0</v>
      </c>
    </row>
    <row r="24" spans="1:6" ht="15" customHeight="1" thickBot="1">
      <c r="A24" s="258" t="s">
        <v>165</v>
      </c>
      <c r="B24" s="208">
        <f>SUM(B21:B23)</f>
        <v>228168</v>
      </c>
      <c r="C24" s="208">
        <f>SUM(C21:C23)</f>
        <v>129318</v>
      </c>
      <c r="D24" s="209">
        <f>SUM(D21:D23)</f>
        <v>0</v>
      </c>
      <c r="E24" s="209">
        <f>SUM(E21:E23)</f>
        <v>0</v>
      </c>
      <c r="F24" s="210">
        <f>SUM(F21:F23)</f>
        <v>357486</v>
      </c>
    </row>
    <row r="25" spans="1:6" ht="15" customHeight="1" thickTop="1">
      <c r="A25" s="253"/>
      <c r="B25" s="259"/>
      <c r="C25" s="259"/>
      <c r="D25" s="259"/>
      <c r="E25" s="260"/>
      <c r="F25" s="261"/>
    </row>
    <row r="26" spans="1:6" ht="15" customHeight="1">
      <c r="A26" s="253" t="s">
        <v>197</v>
      </c>
      <c r="B26" s="265"/>
      <c r="C26" s="265"/>
      <c r="D26" s="265"/>
      <c r="E26" s="260"/>
      <c r="F26" s="261"/>
    </row>
    <row r="27" spans="1:6" ht="15" customHeight="1">
      <c r="A27" s="253" t="s">
        <v>195</v>
      </c>
      <c r="B27" s="265"/>
      <c r="C27" s="265"/>
      <c r="D27" s="265"/>
      <c r="E27" s="260"/>
      <c r="F27" s="261"/>
    </row>
    <row r="28" spans="1:6" ht="15" customHeight="1">
      <c r="A28" s="256" t="s">
        <v>190</v>
      </c>
      <c r="B28" s="169">
        <v>0</v>
      </c>
      <c r="C28" s="206">
        <v>256229</v>
      </c>
      <c r="D28" s="206">
        <v>109971</v>
      </c>
      <c r="E28" s="169">
        <v>0</v>
      </c>
      <c r="F28" s="206">
        <f>SUM(B28:E28)</f>
        <v>366200</v>
      </c>
    </row>
    <row r="29" spans="1:6" ht="15" customHeight="1">
      <c r="A29" s="256" t="s">
        <v>191</v>
      </c>
      <c r="B29" s="169">
        <v>0</v>
      </c>
      <c r="C29" s="206">
        <v>128115</v>
      </c>
      <c r="D29" s="206">
        <v>22443</v>
      </c>
      <c r="E29" s="206">
        <v>10360</v>
      </c>
      <c r="F29" s="206">
        <f>SUM(B29:E29)</f>
        <v>160918</v>
      </c>
    </row>
    <row r="30" spans="1:6" ht="15" customHeight="1">
      <c r="A30" s="256" t="s">
        <v>192</v>
      </c>
      <c r="B30" s="169">
        <v>0</v>
      </c>
      <c r="C30" s="169">
        <v>0</v>
      </c>
      <c r="D30" s="169">
        <v>0</v>
      </c>
      <c r="E30" s="169">
        <v>0</v>
      </c>
      <c r="F30" s="169">
        <f>SUM(B30:E30)</f>
        <v>0</v>
      </c>
    </row>
    <row r="31" spans="1:6" ht="15" customHeight="1" thickBot="1">
      <c r="A31" s="258" t="s">
        <v>165</v>
      </c>
      <c r="B31" s="209">
        <f>SUM(B28:B30)</f>
        <v>0</v>
      </c>
      <c r="C31" s="208">
        <f>SUM(C28:C30)</f>
        <v>384344</v>
      </c>
      <c r="D31" s="208">
        <f>SUM(D28:D30)</f>
        <v>132414</v>
      </c>
      <c r="E31" s="208">
        <f>SUM(E28:E30)</f>
        <v>10360</v>
      </c>
      <c r="F31" s="210">
        <f>SUM(F28:F30)</f>
        <v>527118</v>
      </c>
    </row>
    <row r="32" spans="1:6" s="267" customFormat="1" ht="15" customHeight="1" thickTop="1">
      <c r="A32" s="253"/>
      <c r="B32" s="265"/>
      <c r="C32" s="265"/>
      <c r="D32" s="265"/>
      <c r="E32" s="265"/>
      <c r="F32" s="266"/>
    </row>
    <row r="33" spans="1:6" ht="15" customHeight="1">
      <c r="A33" s="253" t="s">
        <v>196</v>
      </c>
      <c r="B33" s="259"/>
      <c r="C33" s="259"/>
      <c r="D33" s="259"/>
      <c r="E33" s="260"/>
      <c r="F33" s="261"/>
    </row>
    <row r="34" spans="1:6" ht="15" customHeight="1">
      <c r="A34" s="256" t="s">
        <v>190</v>
      </c>
      <c r="B34" s="206">
        <f aca="true" t="shared" si="0" ref="B34:E36">B9+B15+B21-B28</f>
        <v>231143</v>
      </c>
      <c r="C34" s="206">
        <f t="shared" si="0"/>
        <v>158425</v>
      </c>
      <c r="D34" s="257">
        <f t="shared" si="0"/>
        <v>-82623</v>
      </c>
      <c r="E34" s="169">
        <f t="shared" si="0"/>
        <v>0</v>
      </c>
      <c r="F34" s="206">
        <f>SUM(B34:E34)</f>
        <v>306945</v>
      </c>
    </row>
    <row r="35" spans="1:6" ht="15" customHeight="1">
      <c r="A35" s="256" t="s">
        <v>191</v>
      </c>
      <c r="B35" s="206">
        <f t="shared" si="0"/>
        <v>326573</v>
      </c>
      <c r="C35" s="206">
        <f t="shared" si="0"/>
        <v>23392</v>
      </c>
      <c r="D35" s="257">
        <f t="shared" si="0"/>
        <v>-35282</v>
      </c>
      <c r="E35" s="257">
        <f t="shared" si="0"/>
        <v>-10360</v>
      </c>
      <c r="F35" s="206">
        <f>SUM(B35:E35)</f>
        <v>304323</v>
      </c>
    </row>
    <row r="36" spans="1:6" ht="15" customHeight="1">
      <c r="A36" s="256" t="s">
        <v>192</v>
      </c>
      <c r="B36" s="169">
        <f t="shared" si="0"/>
        <v>0</v>
      </c>
      <c r="C36" s="169">
        <f t="shared" si="0"/>
        <v>0</v>
      </c>
      <c r="D36" s="169">
        <f t="shared" si="0"/>
        <v>0</v>
      </c>
      <c r="E36" s="169">
        <f t="shared" si="0"/>
        <v>0</v>
      </c>
      <c r="F36" s="169">
        <f>SUM(B36:E36)</f>
        <v>0</v>
      </c>
    </row>
    <row r="37" spans="1:6" ht="15" customHeight="1" thickBot="1">
      <c r="A37" s="258" t="s">
        <v>165</v>
      </c>
      <c r="B37" s="268">
        <f>SUM(B34:B36)</f>
        <v>557716</v>
      </c>
      <c r="C37" s="268">
        <f>SUM(C34:C36)</f>
        <v>181817</v>
      </c>
      <c r="D37" s="268">
        <f>SUM(D34:D36)</f>
        <v>-117905</v>
      </c>
      <c r="E37" s="268">
        <f>SUM(E34:E36)</f>
        <v>-10360</v>
      </c>
      <c r="F37" s="268">
        <f>SUM(F34:F36)</f>
        <v>611268</v>
      </c>
    </row>
    <row r="38" spans="2:4" ht="15" customHeight="1" thickTop="1">
      <c r="B38" s="264"/>
      <c r="C38" s="264"/>
      <c r="D38" s="264"/>
    </row>
    <row r="39" spans="1:6" s="274" customFormat="1" ht="15" customHeight="1">
      <c r="A39" s="271"/>
      <c r="B39" s="272"/>
      <c r="C39" s="272"/>
      <c r="D39" s="272"/>
      <c r="E39" s="273"/>
      <c r="F39" s="273"/>
    </row>
    <row r="40" spans="2:4" ht="15" customHeight="1">
      <c r="B40" s="254"/>
      <c r="C40" s="254"/>
      <c r="D40" s="254"/>
    </row>
    <row r="41" spans="2:4" ht="15" customHeight="1">
      <c r="B41" s="254"/>
      <c r="C41" s="254"/>
      <c r="D41" s="254"/>
    </row>
    <row r="42" spans="2:4" ht="15" customHeight="1">
      <c r="B42" s="254"/>
      <c r="C42" s="254"/>
      <c r="D42" s="254"/>
    </row>
    <row r="43" spans="1:4" ht="15" customHeight="1">
      <c r="A43" s="245"/>
      <c r="B43" s="254"/>
      <c r="C43" s="254"/>
      <c r="D43" s="254"/>
    </row>
    <row r="44" spans="1:4" ht="15" customHeight="1">
      <c r="A44" s="245"/>
      <c r="B44" s="254"/>
      <c r="C44" s="254"/>
      <c r="D44" s="254"/>
    </row>
    <row r="45" spans="1:4" ht="15" customHeight="1">
      <c r="A45" s="245"/>
      <c r="B45" s="254"/>
      <c r="C45" s="254"/>
      <c r="D45" s="254"/>
    </row>
    <row r="46" spans="1:4" ht="15" customHeight="1">
      <c r="A46" s="245"/>
      <c r="B46" s="254"/>
      <c r="C46" s="254"/>
      <c r="D46" s="254"/>
    </row>
    <row r="47" spans="1:4" ht="15" customHeight="1">
      <c r="A47" s="245"/>
      <c r="B47" s="254"/>
      <c r="C47" s="254"/>
      <c r="D47" s="254"/>
    </row>
    <row r="48" spans="1:4" ht="15" customHeight="1">
      <c r="A48" s="245"/>
      <c r="B48" s="254"/>
      <c r="C48" s="254"/>
      <c r="D48" s="254"/>
    </row>
    <row r="49" spans="1:6" ht="15" customHeight="1">
      <c r="A49" s="245"/>
      <c r="B49" s="254"/>
      <c r="C49" s="254"/>
      <c r="D49" s="254"/>
      <c r="E49" s="39"/>
      <c r="F49" s="39"/>
    </row>
    <row r="50" spans="1:6" ht="15" customHeight="1">
      <c r="A50" s="245"/>
      <c r="B50" s="254"/>
      <c r="C50" s="254"/>
      <c r="D50" s="254"/>
      <c r="E50" s="39"/>
      <c r="F50" s="39"/>
    </row>
    <row r="51" spans="1:6" ht="15" customHeight="1">
      <c r="A51" s="245"/>
      <c r="B51" s="254"/>
      <c r="C51" s="254"/>
      <c r="D51" s="254"/>
      <c r="E51" s="39"/>
      <c r="F51" s="39"/>
    </row>
    <row r="52" spans="1:6" ht="15" customHeight="1">
      <c r="A52" s="245"/>
      <c r="B52" s="254"/>
      <c r="C52" s="254"/>
      <c r="D52" s="254"/>
      <c r="E52" s="39"/>
      <c r="F52" s="39"/>
    </row>
    <row r="53" spans="1:6" ht="15" customHeight="1">
      <c r="A53" s="245"/>
      <c r="B53" s="254"/>
      <c r="C53" s="254"/>
      <c r="D53" s="254"/>
      <c r="E53" s="39"/>
      <c r="F53" s="39"/>
    </row>
    <row r="54" spans="1:6" ht="15" customHeight="1">
      <c r="A54" s="245"/>
      <c r="B54" s="254"/>
      <c r="C54" s="254"/>
      <c r="D54" s="254"/>
      <c r="E54" s="39"/>
      <c r="F54" s="39"/>
    </row>
    <row r="55" spans="1:6" ht="15" customHeight="1">
      <c r="A55" s="245"/>
      <c r="E55" s="39"/>
      <c r="F55" s="39"/>
    </row>
    <row r="56" spans="1:6" ht="15" customHeight="1">
      <c r="A56" s="245"/>
      <c r="E56" s="39"/>
      <c r="F56" s="39"/>
    </row>
    <row r="57" spans="1:6" ht="15" customHeight="1">
      <c r="A57" s="245"/>
      <c r="E57" s="39"/>
      <c r="F57" s="39"/>
    </row>
    <row r="58" spans="1:6" ht="15" customHeight="1">
      <c r="A58" s="245"/>
      <c r="E58" s="39"/>
      <c r="F58" s="39"/>
    </row>
    <row r="59" spans="1:6" ht="15" customHeight="1">
      <c r="A59" s="245"/>
      <c r="E59" s="39"/>
      <c r="F59" s="39"/>
    </row>
    <row r="60" spans="1:6" ht="15" customHeight="1">
      <c r="A60" s="245"/>
      <c r="E60" s="39"/>
      <c r="F60" s="39"/>
    </row>
    <row r="61" spans="1:6" ht="15" customHeight="1">
      <c r="A61" s="245"/>
      <c r="E61" s="39"/>
      <c r="F61" s="39"/>
    </row>
    <row r="62" spans="1:6" ht="15" customHeight="1">
      <c r="A62" s="245"/>
      <c r="E62" s="39"/>
      <c r="F62" s="39"/>
    </row>
    <row r="63" spans="1:6" ht="15" customHeight="1">
      <c r="A63" s="245"/>
      <c r="E63" s="39"/>
      <c r="F63" s="39"/>
    </row>
    <row r="64" spans="1:6" ht="15" customHeight="1">
      <c r="A64" s="245"/>
      <c r="E64" s="39"/>
      <c r="F64" s="39"/>
    </row>
    <row r="65" spans="1:6" ht="15" customHeight="1">
      <c r="A65" s="245"/>
      <c r="B65" s="39"/>
      <c r="C65" s="39"/>
      <c r="D65" s="39"/>
      <c r="E65" s="39"/>
      <c r="F65" s="39"/>
    </row>
    <row r="66" spans="1:6" ht="15" customHeight="1">
      <c r="A66" s="245"/>
      <c r="B66" s="39"/>
      <c r="C66" s="39"/>
      <c r="D66" s="39"/>
      <c r="E66" s="39"/>
      <c r="F66" s="39"/>
    </row>
    <row r="67" spans="1:6" ht="15" customHeight="1">
      <c r="A67" s="245"/>
      <c r="B67" s="39"/>
      <c r="C67" s="39"/>
      <c r="D67" s="39"/>
      <c r="E67" s="39"/>
      <c r="F67" s="39"/>
    </row>
    <row r="68" spans="1:6" ht="15" customHeight="1">
      <c r="A68" s="245"/>
      <c r="B68" s="39"/>
      <c r="C68" s="39"/>
      <c r="D68" s="39"/>
      <c r="E68" s="39"/>
      <c r="F68" s="39"/>
    </row>
    <row r="69" spans="1:6" ht="15" customHeight="1">
      <c r="A69" s="245"/>
      <c r="B69" s="39"/>
      <c r="C69" s="39"/>
      <c r="D69" s="39"/>
      <c r="E69" s="39"/>
      <c r="F69" s="39"/>
    </row>
    <row r="70" spans="1:6" ht="15" customHeight="1">
      <c r="A70" s="245"/>
      <c r="B70" s="39"/>
      <c r="C70" s="39"/>
      <c r="D70" s="39"/>
      <c r="E70" s="39"/>
      <c r="F70" s="39"/>
    </row>
    <row r="71" spans="1:6" ht="15" customHeight="1">
      <c r="A71" s="245"/>
      <c r="B71" s="39"/>
      <c r="C71" s="39"/>
      <c r="D71" s="39"/>
      <c r="E71" s="39"/>
      <c r="F71" s="39"/>
    </row>
    <row r="72" spans="1:6" ht="15" customHeight="1">
      <c r="A72" s="245"/>
      <c r="B72" s="39"/>
      <c r="C72" s="39"/>
      <c r="D72" s="39"/>
      <c r="E72" s="39"/>
      <c r="F72" s="39"/>
    </row>
    <row r="73" spans="1:6" ht="15" customHeight="1">
      <c r="A73" s="245"/>
      <c r="B73" s="39"/>
      <c r="C73" s="39"/>
      <c r="D73" s="39"/>
      <c r="E73" s="39"/>
      <c r="F73" s="39"/>
    </row>
    <row r="74" spans="1:6" ht="15" customHeight="1">
      <c r="A74" s="245"/>
      <c r="B74" s="39"/>
      <c r="C74" s="39"/>
      <c r="D74" s="39"/>
      <c r="E74" s="39"/>
      <c r="F74" s="39"/>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W79"/>
  <sheetViews>
    <sheetView zoomScalePageLayoutView="0" workbookViewId="0" topLeftCell="A1">
      <selection activeCell="A1" sqref="A1"/>
    </sheetView>
  </sheetViews>
  <sheetFormatPr defaultColWidth="15.7109375" defaultRowHeight="15" customHeight="1"/>
  <cols>
    <col min="1" max="1" width="45.7109375" style="11" customWidth="1"/>
    <col min="2" max="2" width="19.00390625" style="227" customWidth="1"/>
    <col min="3" max="3" width="18.421875" style="227" customWidth="1"/>
    <col min="4" max="4" width="18.140625" style="227" customWidth="1"/>
    <col min="5" max="5" width="19.28125" style="79" customWidth="1"/>
    <col min="6" max="6" width="20.7109375" style="79" customWidth="1"/>
    <col min="7" max="7" width="15.7109375" style="79" customWidth="1"/>
    <col min="8" max="16384" width="15.7109375" style="11" customWidth="1"/>
  </cols>
  <sheetData>
    <row r="1" spans="1:7" s="191" customFormat="1" ht="30" customHeight="1">
      <c r="A1" s="277" t="s">
        <v>0</v>
      </c>
      <c r="B1" s="278"/>
      <c r="C1" s="278"/>
      <c r="D1" s="278"/>
      <c r="E1" s="279"/>
      <c r="F1" s="280"/>
      <c r="G1" s="281"/>
    </row>
    <row r="2" spans="1:6" ht="15" customHeight="1">
      <c r="A2" s="92"/>
      <c r="B2" s="282"/>
      <c r="C2" s="282"/>
      <c r="D2" s="282"/>
      <c r="E2" s="282"/>
      <c r="F2" s="143"/>
    </row>
    <row r="3" spans="1:7" s="90" customFormat="1" ht="15" customHeight="1">
      <c r="A3" s="283" t="s">
        <v>198</v>
      </c>
      <c r="B3" s="284"/>
      <c r="C3" s="284"/>
      <c r="D3" s="284"/>
      <c r="E3" s="285"/>
      <c r="F3" s="286"/>
      <c r="G3" s="139"/>
    </row>
    <row r="4" spans="1:7" s="90" customFormat="1" ht="15" customHeight="1">
      <c r="A4" s="283" t="s">
        <v>199</v>
      </c>
      <c r="B4" s="284"/>
      <c r="C4" s="284"/>
      <c r="D4" s="284"/>
      <c r="E4" s="285"/>
      <c r="F4" s="286"/>
      <c r="G4" s="139"/>
    </row>
    <row r="5" spans="1:7" s="90" customFormat="1" ht="15" customHeight="1">
      <c r="A5" s="53" t="s">
        <v>112</v>
      </c>
      <c r="B5" s="284"/>
      <c r="C5" s="284"/>
      <c r="D5" s="284"/>
      <c r="E5" s="285"/>
      <c r="F5" s="286"/>
      <c r="G5" s="139"/>
    </row>
    <row r="6" spans="1:6" ht="15" customHeight="1">
      <c r="A6" s="287"/>
      <c r="E6" s="143"/>
      <c r="F6" s="143"/>
    </row>
    <row r="7" spans="1:6" ht="30" customHeight="1">
      <c r="A7" s="103"/>
      <c r="B7" s="200" t="s">
        <v>72</v>
      </c>
      <c r="C7" s="200" t="s">
        <v>73</v>
      </c>
      <c r="D7" s="200" t="s">
        <v>74</v>
      </c>
      <c r="E7" s="200" t="s">
        <v>75</v>
      </c>
      <c r="F7" s="201" t="s">
        <v>76</v>
      </c>
    </row>
    <row r="8" spans="1:6" ht="30" customHeight="1">
      <c r="A8" s="288" t="s">
        <v>200</v>
      </c>
      <c r="B8" s="289"/>
      <c r="C8" s="289"/>
      <c r="D8" s="289"/>
      <c r="F8" s="290"/>
    </row>
    <row r="9" spans="1:22" ht="15" customHeight="1">
      <c r="A9" s="11" t="s">
        <v>201</v>
      </c>
      <c r="B9" s="182">
        <f>'[1]Loss Expenses Paid QTD-15'!K27</f>
        <v>35213</v>
      </c>
      <c r="C9" s="182">
        <f>'[1]Loss Expenses Paid QTD-15'!K21</f>
        <v>39457</v>
      </c>
      <c r="D9" s="182">
        <f>'[1]Loss Expenses Paid QTD-15'!K15</f>
        <v>-16183</v>
      </c>
      <c r="E9" s="182">
        <f>'[1]Loss Expenses Paid QTD-15'!K9</f>
        <v>-36</v>
      </c>
      <c r="F9" s="182">
        <f>SUM(B9:E9)</f>
        <v>58451</v>
      </c>
      <c r="G9" s="161"/>
      <c r="H9" s="291"/>
      <c r="I9" s="291"/>
      <c r="J9" s="291"/>
      <c r="K9" s="291"/>
      <c r="L9" s="291"/>
      <c r="M9" s="291"/>
      <c r="N9" s="291"/>
      <c r="O9" s="291"/>
      <c r="P9" s="291"/>
      <c r="Q9" s="291"/>
      <c r="R9" s="291"/>
      <c r="S9" s="291"/>
      <c r="T9" s="291"/>
      <c r="U9" s="291"/>
      <c r="V9" s="291"/>
    </row>
    <row r="10" spans="1:22" s="211" customFormat="1" ht="15" customHeight="1">
      <c r="A10" s="211" t="s">
        <v>202</v>
      </c>
      <c r="B10" s="292">
        <f>'[1]Loss Expenses Paid QTD-15'!K28</f>
        <v>39778</v>
      </c>
      <c r="C10" s="292">
        <f>'[1]Loss Expenses Paid QTD-15'!K22</f>
        <v>33528</v>
      </c>
      <c r="D10" s="292">
        <f>'[1]Loss Expenses Paid QTD-15'!K16</f>
        <v>11002</v>
      </c>
      <c r="E10" s="293">
        <f>'[1]Loss Expenses Paid QTD-15'!K10</f>
        <v>-6821</v>
      </c>
      <c r="F10" s="228">
        <f>SUM(B10:E10)</f>
        <v>77487</v>
      </c>
      <c r="G10" s="161"/>
      <c r="H10" s="294"/>
      <c r="I10" s="294"/>
      <c r="J10" s="294"/>
      <c r="K10" s="294"/>
      <c r="L10" s="294"/>
      <c r="M10" s="294"/>
      <c r="N10" s="294"/>
      <c r="O10" s="294"/>
      <c r="P10" s="294"/>
      <c r="Q10" s="294"/>
      <c r="R10" s="294"/>
      <c r="S10" s="294"/>
      <c r="T10" s="294"/>
      <c r="U10" s="294"/>
      <c r="V10" s="294"/>
    </row>
    <row r="11" spans="1:22" s="211" customFormat="1" ht="15" customHeight="1">
      <c r="A11" s="211" t="s">
        <v>203</v>
      </c>
      <c r="B11" s="212">
        <f>'[1]Loss Expenses Paid QTD-15'!K29</f>
        <v>0</v>
      </c>
      <c r="C11" s="212">
        <f>'[1]Loss Expenses Paid QTD-15'!K23</f>
        <v>0</v>
      </c>
      <c r="D11" s="212">
        <f>'[1]Loss Expenses Paid QTD-15'!K17</f>
        <v>0</v>
      </c>
      <c r="E11" s="212">
        <f>'[1]Loss Expenses Paid QTD-15'!K11</f>
        <v>0</v>
      </c>
      <c r="F11" s="212">
        <f>SUM(B11:E11)</f>
        <v>0</v>
      </c>
      <c r="G11" s="161"/>
      <c r="H11" s="294"/>
      <c r="I11" s="294"/>
      <c r="J11" s="294"/>
      <c r="K11" s="294"/>
      <c r="L11" s="294"/>
      <c r="M11" s="294"/>
      <c r="N11" s="294"/>
      <c r="O11" s="294"/>
      <c r="P11" s="294"/>
      <c r="Q11" s="294"/>
      <c r="R11" s="294"/>
      <c r="S11" s="294"/>
      <c r="T11" s="294"/>
      <c r="U11" s="294"/>
      <c r="V11" s="294"/>
    </row>
    <row r="12" spans="1:22" s="211" customFormat="1" ht="15" customHeight="1" thickBot="1">
      <c r="A12" s="295" t="s">
        <v>165</v>
      </c>
      <c r="B12" s="216">
        <f>SUM(B9:B11)</f>
        <v>74991</v>
      </c>
      <c r="C12" s="216">
        <f>SUM(C9:C11)</f>
        <v>72985</v>
      </c>
      <c r="D12" s="296">
        <f>SUM(D9:D11)</f>
        <v>-5181</v>
      </c>
      <c r="E12" s="297">
        <f>SUM(E9:E11)</f>
        <v>-6857</v>
      </c>
      <c r="F12" s="217">
        <f>SUM(F9:F11)</f>
        <v>135938</v>
      </c>
      <c r="G12" s="169"/>
      <c r="H12" s="294"/>
      <c r="I12" s="294"/>
      <c r="J12" s="294"/>
      <c r="K12" s="294"/>
      <c r="L12" s="294"/>
      <c r="M12" s="294"/>
      <c r="N12" s="294"/>
      <c r="O12" s="294"/>
      <c r="P12" s="294"/>
      <c r="Q12" s="294"/>
      <c r="R12" s="294"/>
      <c r="S12" s="294"/>
      <c r="T12" s="294"/>
      <c r="U12" s="294"/>
      <c r="V12" s="294"/>
    </row>
    <row r="13" spans="2:22" s="211" customFormat="1" ht="15" customHeight="1" thickTop="1">
      <c r="B13" s="214"/>
      <c r="C13" s="214"/>
      <c r="D13" s="214"/>
      <c r="E13" s="161"/>
      <c r="F13" s="79"/>
      <c r="H13" s="294"/>
      <c r="I13" s="294"/>
      <c r="J13" s="294"/>
      <c r="K13" s="294"/>
      <c r="L13" s="294"/>
      <c r="M13" s="294"/>
      <c r="N13" s="294"/>
      <c r="O13" s="294"/>
      <c r="P13" s="294"/>
      <c r="Q13" s="294"/>
      <c r="R13" s="294"/>
      <c r="S13" s="294"/>
      <c r="T13" s="294"/>
      <c r="U13" s="294"/>
      <c r="V13" s="294"/>
    </row>
    <row r="14" spans="1:22" s="211" customFormat="1" ht="30" customHeight="1">
      <c r="A14" s="298" t="s">
        <v>204</v>
      </c>
      <c r="B14" s="214"/>
      <c r="C14" s="214"/>
      <c r="D14" s="214"/>
      <c r="E14" s="161"/>
      <c r="F14" s="169"/>
      <c r="G14" s="161"/>
      <c r="H14" s="294"/>
      <c r="I14" s="294"/>
      <c r="J14" s="294"/>
      <c r="K14" s="294"/>
      <c r="L14" s="294"/>
      <c r="M14" s="294"/>
      <c r="N14" s="294"/>
      <c r="O14" s="294"/>
      <c r="P14" s="294"/>
      <c r="Q14" s="294"/>
      <c r="R14" s="294"/>
      <c r="S14" s="294"/>
      <c r="T14" s="294"/>
      <c r="U14" s="294"/>
      <c r="V14" s="294"/>
    </row>
    <row r="15" spans="1:22" s="211" customFormat="1" ht="15" customHeight="1">
      <c r="A15" s="11" t="s">
        <v>201</v>
      </c>
      <c r="B15" s="212">
        <f>'Loss Expenses YTD-12'!B15</f>
        <v>0</v>
      </c>
      <c r="C15" s="228">
        <f>'Loss Expenses YTD-12'!C15</f>
        <v>52169</v>
      </c>
      <c r="D15" s="228">
        <f>'Loss Expenses YTD-12'!D15</f>
        <v>25457</v>
      </c>
      <c r="E15" s="169">
        <f>'Loss Expenses YTD-12'!E15</f>
        <v>0</v>
      </c>
      <c r="F15" s="228">
        <f>SUM(B15:E15)</f>
        <v>77626</v>
      </c>
      <c r="G15" s="161"/>
      <c r="H15" s="294"/>
      <c r="I15" s="294"/>
      <c r="J15" s="294"/>
      <c r="K15" s="294"/>
      <c r="L15" s="294"/>
      <c r="M15" s="294"/>
      <c r="N15" s="294"/>
      <c r="O15" s="294"/>
      <c r="P15" s="294"/>
      <c r="Q15" s="294"/>
      <c r="R15" s="294"/>
      <c r="S15" s="294"/>
      <c r="T15" s="294"/>
      <c r="U15" s="294"/>
      <c r="V15" s="294"/>
    </row>
    <row r="16" spans="1:22" s="211" customFormat="1" ht="15" customHeight="1">
      <c r="A16" s="211" t="s">
        <v>202</v>
      </c>
      <c r="B16" s="228">
        <f>'Loss Expenses YTD-12'!B16</f>
        <v>62641</v>
      </c>
      <c r="C16" s="212">
        <f>'Loss Expenses YTD-12'!C16</f>
        <v>0</v>
      </c>
      <c r="D16" s="228">
        <f>'Loss Expenses YTD-12'!D16</f>
        <v>2860</v>
      </c>
      <c r="E16" s="169">
        <f>'Loss Expenses YTD-12'!E16</f>
        <v>0</v>
      </c>
      <c r="F16" s="228">
        <f>SUM(B16:E16)</f>
        <v>65501</v>
      </c>
      <c r="G16" s="161"/>
      <c r="H16" s="294"/>
      <c r="I16" s="294"/>
      <c r="J16" s="294"/>
      <c r="K16" s="294"/>
      <c r="L16" s="294"/>
      <c r="M16" s="294"/>
      <c r="N16" s="294"/>
      <c r="O16" s="294"/>
      <c r="P16" s="294"/>
      <c r="Q16" s="294"/>
      <c r="R16" s="294"/>
      <c r="S16" s="294"/>
      <c r="T16" s="294"/>
      <c r="U16" s="294"/>
      <c r="V16" s="294"/>
    </row>
    <row r="17" spans="1:22" s="211" customFormat="1" ht="15" customHeight="1">
      <c r="A17" s="211" t="s">
        <v>203</v>
      </c>
      <c r="B17" s="212">
        <f>'Loss Expenses YTD-12'!B17</f>
        <v>0</v>
      </c>
      <c r="C17" s="212">
        <f>'Loss Expenses YTD-12'!C17</f>
        <v>0</v>
      </c>
      <c r="D17" s="169">
        <f>'Loss Expenses YTD-12'!D17</f>
        <v>0</v>
      </c>
      <c r="E17" s="169">
        <f>'Loss Expenses YTD-12'!E17</f>
        <v>0</v>
      </c>
      <c r="F17" s="212">
        <f>SUM(B17:E17)</f>
        <v>0</v>
      </c>
      <c r="G17" s="161"/>
      <c r="H17" s="294"/>
      <c r="I17" s="294"/>
      <c r="J17" s="294"/>
      <c r="K17" s="294"/>
      <c r="L17" s="294"/>
      <c r="M17" s="294"/>
      <c r="N17" s="294"/>
      <c r="O17" s="294"/>
      <c r="P17" s="294"/>
      <c r="Q17" s="294"/>
      <c r="R17" s="294"/>
      <c r="S17" s="294"/>
      <c r="T17" s="294"/>
      <c r="U17" s="294"/>
      <c r="V17" s="294"/>
    </row>
    <row r="18" spans="1:22" s="211" customFormat="1" ht="15" customHeight="1" thickBot="1">
      <c r="A18" s="295" t="s">
        <v>165</v>
      </c>
      <c r="B18" s="216">
        <f>SUM(B15:B17)</f>
        <v>62641</v>
      </c>
      <c r="C18" s="216">
        <f>SUM(C15:C17)</f>
        <v>52169</v>
      </c>
      <c r="D18" s="216">
        <f>SUM(D15:D17)</f>
        <v>28317</v>
      </c>
      <c r="E18" s="299">
        <f>SUM(E15:E17)</f>
        <v>0</v>
      </c>
      <c r="F18" s="217">
        <f>SUM(F15:F17)</f>
        <v>143127</v>
      </c>
      <c r="G18" s="169"/>
      <c r="H18" s="294"/>
      <c r="I18" s="294"/>
      <c r="J18" s="294"/>
      <c r="K18" s="294"/>
      <c r="L18" s="294"/>
      <c r="M18" s="294"/>
      <c r="N18" s="294"/>
      <c r="O18" s="294"/>
      <c r="P18" s="294"/>
      <c r="Q18" s="294"/>
      <c r="R18" s="294"/>
      <c r="S18" s="294"/>
      <c r="T18" s="294"/>
      <c r="U18" s="294"/>
      <c r="V18" s="294"/>
    </row>
    <row r="19" spans="2:22" s="211" customFormat="1" ht="15" customHeight="1" thickTop="1">
      <c r="B19" s="214"/>
      <c r="C19" s="214"/>
      <c r="D19" s="214"/>
      <c r="E19" s="161"/>
      <c r="F19" s="79"/>
      <c r="G19" s="300"/>
      <c r="H19" s="294"/>
      <c r="I19" s="294"/>
      <c r="J19" s="294"/>
      <c r="K19" s="294"/>
      <c r="L19" s="294"/>
      <c r="M19" s="294"/>
      <c r="N19" s="294"/>
      <c r="O19" s="294"/>
      <c r="P19" s="294"/>
      <c r="Q19" s="294"/>
      <c r="R19" s="294"/>
      <c r="S19" s="294"/>
      <c r="T19" s="294"/>
      <c r="U19" s="294"/>
      <c r="V19" s="294"/>
    </row>
    <row r="20" spans="1:22" s="211" customFormat="1" ht="30" customHeight="1">
      <c r="A20" s="298" t="s">
        <v>205</v>
      </c>
      <c r="B20" s="301"/>
      <c r="C20" s="301"/>
      <c r="D20" s="301"/>
      <c r="E20" s="302"/>
      <c r="F20" s="169"/>
      <c r="G20" s="161"/>
      <c r="H20" s="294"/>
      <c r="I20" s="294"/>
      <c r="J20" s="294"/>
      <c r="K20" s="294"/>
      <c r="L20" s="294"/>
      <c r="M20" s="294"/>
      <c r="N20" s="294"/>
      <c r="O20" s="294"/>
      <c r="P20" s="294"/>
      <c r="Q20" s="294"/>
      <c r="R20" s="294"/>
      <c r="S20" s="294"/>
      <c r="T20" s="294"/>
      <c r="U20" s="294"/>
      <c r="V20" s="294"/>
    </row>
    <row r="21" spans="1:22" s="211" customFormat="1" ht="15" customHeight="1">
      <c r="A21" s="11" t="s">
        <v>201</v>
      </c>
      <c r="B21" s="228">
        <v>54961</v>
      </c>
      <c r="C21" s="228">
        <v>80964</v>
      </c>
      <c r="D21" s="169">
        <v>0</v>
      </c>
      <c r="E21" s="169">
        <v>0</v>
      </c>
      <c r="F21" s="228">
        <f>SUM(B21:E21)</f>
        <v>135925</v>
      </c>
      <c r="G21" s="161"/>
      <c r="H21" s="294"/>
      <c r="I21" s="294"/>
      <c r="J21" s="294"/>
      <c r="K21" s="294"/>
      <c r="L21" s="294"/>
      <c r="M21" s="294"/>
      <c r="N21" s="294"/>
      <c r="O21" s="294"/>
      <c r="P21" s="294"/>
      <c r="Q21" s="294"/>
      <c r="R21" s="294"/>
      <c r="S21" s="294"/>
      <c r="T21" s="294"/>
      <c r="U21" s="294"/>
      <c r="V21" s="294"/>
    </row>
    <row r="22" spans="1:22" s="211" customFormat="1" ht="15" customHeight="1">
      <c r="A22" s="211" t="s">
        <v>206</v>
      </c>
      <c r="B22" s="228">
        <v>1923</v>
      </c>
      <c r="C22" s="228">
        <v>40482</v>
      </c>
      <c r="D22" s="169">
        <v>0</v>
      </c>
      <c r="E22" s="169">
        <v>0</v>
      </c>
      <c r="F22" s="228">
        <f>SUM(B22:E22)</f>
        <v>42405</v>
      </c>
      <c r="G22" s="161"/>
      <c r="H22" s="294"/>
      <c r="I22" s="294"/>
      <c r="J22" s="294"/>
      <c r="K22" s="294"/>
      <c r="L22" s="294"/>
      <c r="M22" s="294"/>
      <c r="N22" s="294"/>
      <c r="O22" s="294"/>
      <c r="P22" s="294"/>
      <c r="Q22" s="294"/>
      <c r="R22" s="294"/>
      <c r="S22" s="294"/>
      <c r="T22" s="294"/>
      <c r="U22" s="294"/>
      <c r="V22" s="294"/>
    </row>
    <row r="23" spans="1:22" s="211" customFormat="1" ht="15" customHeight="1">
      <c r="A23" s="211" t="s">
        <v>203</v>
      </c>
      <c r="B23" s="212">
        <v>0</v>
      </c>
      <c r="C23" s="169">
        <v>0</v>
      </c>
      <c r="D23" s="169">
        <v>0</v>
      </c>
      <c r="E23" s="169">
        <v>0</v>
      </c>
      <c r="F23" s="212">
        <f>SUM(B23:E23)</f>
        <v>0</v>
      </c>
      <c r="G23" s="161"/>
      <c r="H23" s="294"/>
      <c r="I23" s="294"/>
      <c r="J23" s="294"/>
      <c r="K23" s="294"/>
      <c r="L23" s="294"/>
      <c r="M23" s="294"/>
      <c r="N23" s="294"/>
      <c r="O23" s="294"/>
      <c r="P23" s="294"/>
      <c r="Q23" s="294"/>
      <c r="R23" s="294"/>
      <c r="S23" s="294"/>
      <c r="T23" s="294"/>
      <c r="U23" s="294"/>
      <c r="V23" s="294"/>
    </row>
    <row r="24" spans="1:22" s="211" customFormat="1" ht="15" customHeight="1" thickBot="1">
      <c r="A24" s="295" t="s">
        <v>165</v>
      </c>
      <c r="B24" s="216">
        <f>SUM(B21:B23)</f>
        <v>56884</v>
      </c>
      <c r="C24" s="216">
        <f>SUM(C21:C23)</f>
        <v>121446</v>
      </c>
      <c r="D24" s="299">
        <f>SUM(D21:D23)</f>
        <v>0</v>
      </c>
      <c r="E24" s="299">
        <f>SUM(E21:E23)</f>
        <v>0</v>
      </c>
      <c r="F24" s="217">
        <f>SUM(F21:F23)</f>
        <v>178330</v>
      </c>
      <c r="G24" s="169"/>
      <c r="H24" s="294"/>
      <c r="I24" s="294"/>
      <c r="J24" s="294"/>
      <c r="K24" s="294"/>
      <c r="L24" s="294"/>
      <c r="M24" s="294"/>
      <c r="N24" s="294"/>
      <c r="O24" s="294"/>
      <c r="P24" s="294"/>
      <c r="Q24" s="294"/>
      <c r="R24" s="294"/>
      <c r="S24" s="294"/>
      <c r="T24" s="294"/>
      <c r="U24" s="294"/>
      <c r="V24" s="294"/>
    </row>
    <row r="25" spans="2:22" s="220" customFormat="1" ht="15" customHeight="1" thickTop="1">
      <c r="B25" s="301"/>
      <c r="C25" s="301"/>
      <c r="D25" s="301"/>
      <c r="E25" s="301"/>
      <c r="F25" s="301"/>
      <c r="G25" s="303"/>
      <c r="H25" s="304"/>
      <c r="I25" s="304"/>
      <c r="J25" s="304"/>
      <c r="K25" s="304"/>
      <c r="L25" s="304"/>
      <c r="M25" s="304"/>
      <c r="N25" s="304"/>
      <c r="O25" s="304"/>
      <c r="P25" s="304"/>
      <c r="Q25" s="304"/>
      <c r="R25" s="304"/>
      <c r="S25" s="304"/>
      <c r="T25" s="304"/>
      <c r="U25" s="304"/>
      <c r="V25" s="304"/>
    </row>
    <row r="26" spans="1:22" s="211" customFormat="1" ht="30" customHeight="1">
      <c r="A26" s="298" t="s">
        <v>207</v>
      </c>
      <c r="B26" s="214"/>
      <c r="C26" s="214"/>
      <c r="D26" s="214"/>
      <c r="E26" s="214"/>
      <c r="F26" s="214"/>
      <c r="G26" s="161"/>
      <c r="H26" s="294"/>
      <c r="I26" s="294"/>
      <c r="J26" s="294"/>
      <c r="K26" s="294"/>
      <c r="L26" s="294"/>
      <c r="M26" s="294"/>
      <c r="N26" s="294"/>
      <c r="O26" s="294"/>
      <c r="P26" s="294"/>
      <c r="Q26" s="294"/>
      <c r="R26" s="294"/>
      <c r="S26" s="294"/>
      <c r="T26" s="294"/>
      <c r="U26" s="294"/>
      <c r="V26" s="294"/>
    </row>
    <row r="27" spans="1:22" s="211" customFormat="1" ht="15" customHeight="1">
      <c r="A27" s="211" t="s">
        <v>201</v>
      </c>
      <c r="B27" s="204">
        <f aca="true" t="shared" si="0" ref="B27:E29">B9+B15-B21</f>
        <v>-19748</v>
      </c>
      <c r="C27" s="204">
        <f t="shared" si="0"/>
        <v>10662</v>
      </c>
      <c r="D27" s="204">
        <f t="shared" si="0"/>
        <v>9274</v>
      </c>
      <c r="E27" s="204">
        <f t="shared" si="0"/>
        <v>-36</v>
      </c>
      <c r="F27" s="204">
        <f>SUM(B27:E27)</f>
        <v>152</v>
      </c>
      <c r="G27" s="161"/>
      <c r="H27" s="294"/>
      <c r="I27" s="294"/>
      <c r="J27" s="294"/>
      <c r="K27" s="294"/>
      <c r="L27" s="294"/>
      <c r="M27" s="294"/>
      <c r="N27" s="294"/>
      <c r="O27" s="294"/>
      <c r="P27" s="294"/>
      <c r="Q27" s="294"/>
      <c r="R27" s="294"/>
      <c r="S27" s="294"/>
      <c r="T27" s="294"/>
      <c r="U27" s="294"/>
      <c r="V27" s="294"/>
    </row>
    <row r="28" spans="1:22" s="211" customFormat="1" ht="15" customHeight="1">
      <c r="A28" s="211" t="s">
        <v>202</v>
      </c>
      <c r="B28" s="204">
        <f t="shared" si="0"/>
        <v>100496</v>
      </c>
      <c r="C28" s="204">
        <f t="shared" si="0"/>
        <v>-6954</v>
      </c>
      <c r="D28" s="204">
        <f t="shared" si="0"/>
        <v>13862</v>
      </c>
      <c r="E28" s="204">
        <f t="shared" si="0"/>
        <v>-6821</v>
      </c>
      <c r="F28" s="204">
        <f>SUM(B28:E28)</f>
        <v>100583</v>
      </c>
      <c r="G28" s="161"/>
      <c r="H28" s="294"/>
      <c r="I28" s="294"/>
      <c r="J28" s="294"/>
      <c r="K28" s="294"/>
      <c r="L28" s="294"/>
      <c r="M28" s="294"/>
      <c r="N28" s="294"/>
      <c r="O28" s="294"/>
      <c r="P28" s="294"/>
      <c r="Q28" s="294"/>
      <c r="R28" s="294"/>
      <c r="S28" s="294"/>
      <c r="T28" s="294"/>
      <c r="U28" s="294"/>
      <c r="V28" s="294"/>
    </row>
    <row r="29" spans="1:22" s="211" customFormat="1" ht="15" customHeight="1">
      <c r="A29" s="211" t="s">
        <v>203</v>
      </c>
      <c r="B29" s="212">
        <f t="shared" si="0"/>
        <v>0</v>
      </c>
      <c r="C29" s="212">
        <f t="shared" si="0"/>
        <v>0</v>
      </c>
      <c r="D29" s="212">
        <f t="shared" si="0"/>
        <v>0</v>
      </c>
      <c r="E29" s="212">
        <f t="shared" si="0"/>
        <v>0</v>
      </c>
      <c r="F29" s="212">
        <f>SUM(B29:E29)</f>
        <v>0</v>
      </c>
      <c r="G29" s="161"/>
      <c r="H29" s="294"/>
      <c r="I29" s="294"/>
      <c r="J29" s="294"/>
      <c r="K29" s="294"/>
      <c r="L29" s="294"/>
      <c r="M29" s="294"/>
      <c r="N29" s="294"/>
      <c r="O29" s="294"/>
      <c r="P29" s="294"/>
      <c r="Q29" s="294"/>
      <c r="R29" s="294"/>
      <c r="S29" s="294"/>
      <c r="T29" s="294"/>
      <c r="U29" s="294"/>
      <c r="V29" s="294"/>
    </row>
    <row r="30" spans="1:22" ht="15" customHeight="1" thickBot="1">
      <c r="A30" s="50" t="s">
        <v>165</v>
      </c>
      <c r="B30" s="268">
        <f>SUM(B27:B29)</f>
        <v>80748</v>
      </c>
      <c r="C30" s="268">
        <f>SUM(C27:C29)</f>
        <v>3708</v>
      </c>
      <c r="D30" s="268">
        <f>SUM(D27:D29)</f>
        <v>23136</v>
      </c>
      <c r="E30" s="268">
        <f>SUM(E27:E29)</f>
        <v>-6857</v>
      </c>
      <c r="F30" s="268">
        <f>SUM(F27:F29)</f>
        <v>100735</v>
      </c>
      <c r="G30" s="161"/>
      <c r="H30" s="294"/>
      <c r="I30" s="291"/>
      <c r="J30" s="291"/>
      <c r="K30" s="291"/>
      <c r="L30" s="291"/>
      <c r="M30" s="291"/>
      <c r="N30" s="291"/>
      <c r="O30" s="291"/>
      <c r="P30" s="291"/>
      <c r="Q30" s="291"/>
      <c r="R30" s="291"/>
      <c r="S30" s="291"/>
      <c r="T30" s="291"/>
      <c r="U30" s="291"/>
      <c r="V30" s="291"/>
    </row>
    <row r="31" spans="2:23" ht="15" customHeight="1" thickTop="1">
      <c r="B31" s="213"/>
      <c r="C31" s="213"/>
      <c r="D31" s="213"/>
      <c r="F31" s="161"/>
      <c r="H31" s="291"/>
      <c r="I31" s="291"/>
      <c r="J31" s="291"/>
      <c r="K31" s="291"/>
      <c r="L31" s="291"/>
      <c r="M31" s="291"/>
      <c r="N31" s="291"/>
      <c r="O31" s="291"/>
      <c r="P31" s="291"/>
      <c r="Q31" s="291"/>
      <c r="R31" s="291"/>
      <c r="S31" s="291"/>
      <c r="T31" s="291"/>
      <c r="U31" s="291"/>
      <c r="V31" s="291"/>
      <c r="W31" s="291"/>
    </row>
    <row r="32" spans="2:23" s="79" customFormat="1" ht="15" customHeight="1">
      <c r="B32" s="213"/>
      <c r="C32" s="213"/>
      <c r="D32" s="213"/>
      <c r="G32" s="161"/>
      <c r="H32" s="161"/>
      <c r="I32" s="161"/>
      <c r="J32" s="161"/>
      <c r="K32" s="161"/>
      <c r="L32" s="161"/>
      <c r="M32" s="161"/>
      <c r="N32" s="161"/>
      <c r="O32" s="161"/>
      <c r="P32" s="161"/>
      <c r="Q32" s="161"/>
      <c r="R32" s="161"/>
      <c r="S32" s="161"/>
      <c r="T32" s="161"/>
      <c r="U32" s="161"/>
      <c r="V32" s="161"/>
      <c r="W32" s="161"/>
    </row>
    <row r="33" spans="2:23" ht="15" customHeight="1">
      <c r="B33" s="213"/>
      <c r="C33" s="213"/>
      <c r="D33" s="213"/>
      <c r="F33" s="161"/>
      <c r="G33" s="161"/>
      <c r="H33" s="291"/>
      <c r="I33" s="291"/>
      <c r="J33" s="291"/>
      <c r="K33" s="291"/>
      <c r="L33" s="291"/>
      <c r="M33" s="291"/>
      <c r="N33" s="291"/>
      <c r="O33" s="291"/>
      <c r="P33" s="291"/>
      <c r="Q33" s="291"/>
      <c r="R33" s="291"/>
      <c r="S33" s="291"/>
      <c r="T33" s="291"/>
      <c r="U33" s="291"/>
      <c r="V33" s="291"/>
      <c r="W33" s="291"/>
    </row>
    <row r="34" spans="2:23" ht="15" customHeight="1">
      <c r="B34" s="213"/>
      <c r="C34" s="213"/>
      <c r="D34" s="213"/>
      <c r="F34" s="161"/>
      <c r="G34" s="161"/>
      <c r="H34" s="291"/>
      <c r="I34" s="291"/>
      <c r="J34" s="291"/>
      <c r="K34" s="291"/>
      <c r="L34" s="291"/>
      <c r="M34" s="291"/>
      <c r="N34" s="291"/>
      <c r="O34" s="291"/>
      <c r="P34" s="291"/>
      <c r="Q34" s="291"/>
      <c r="R34" s="291"/>
      <c r="S34" s="291"/>
      <c r="T34" s="291"/>
      <c r="U34" s="291"/>
      <c r="V34" s="291"/>
      <c r="W34" s="291"/>
    </row>
    <row r="35" spans="2:23" ht="15" customHeight="1">
      <c r="B35" s="213"/>
      <c r="C35" s="213"/>
      <c r="D35" s="213"/>
      <c r="F35" s="161"/>
      <c r="G35" s="161"/>
      <c r="H35" s="291"/>
      <c r="I35" s="291"/>
      <c r="J35" s="291"/>
      <c r="K35" s="291"/>
      <c r="L35" s="291"/>
      <c r="M35" s="291"/>
      <c r="N35" s="291"/>
      <c r="O35" s="291"/>
      <c r="P35" s="291"/>
      <c r="Q35" s="291"/>
      <c r="R35" s="291"/>
      <c r="S35" s="291"/>
      <c r="T35" s="291"/>
      <c r="U35" s="291"/>
      <c r="V35" s="291"/>
      <c r="W35" s="291"/>
    </row>
    <row r="36" spans="2:23" ht="15" customHeight="1">
      <c r="B36" s="213"/>
      <c r="C36" s="213"/>
      <c r="D36" s="213"/>
      <c r="F36" s="161"/>
      <c r="G36" s="161"/>
      <c r="H36" s="291"/>
      <c r="I36" s="291"/>
      <c r="J36" s="291"/>
      <c r="K36" s="291"/>
      <c r="L36" s="291"/>
      <c r="M36" s="291"/>
      <c r="N36" s="291"/>
      <c r="O36" s="291"/>
      <c r="P36" s="291"/>
      <c r="Q36" s="291"/>
      <c r="R36" s="291"/>
      <c r="S36" s="291"/>
      <c r="T36" s="291"/>
      <c r="U36" s="291"/>
      <c r="V36" s="291"/>
      <c r="W36" s="291"/>
    </row>
    <row r="37" spans="2:23" ht="15" customHeight="1">
      <c r="B37" s="213"/>
      <c r="C37" s="213"/>
      <c r="D37" s="213"/>
      <c r="F37" s="161"/>
      <c r="G37" s="161"/>
      <c r="H37" s="291"/>
      <c r="I37" s="291"/>
      <c r="J37" s="291"/>
      <c r="K37" s="291"/>
      <c r="L37" s="291"/>
      <c r="M37" s="291"/>
      <c r="N37" s="291"/>
      <c r="O37" s="291"/>
      <c r="P37" s="291"/>
      <c r="Q37" s="291"/>
      <c r="R37" s="291"/>
      <c r="S37" s="291"/>
      <c r="T37" s="291"/>
      <c r="U37" s="291"/>
      <c r="V37" s="291"/>
      <c r="W37" s="291"/>
    </row>
    <row r="38" spans="6:23" ht="15" customHeight="1">
      <c r="F38" s="161" t="s">
        <v>108</v>
      </c>
      <c r="G38" s="161"/>
      <c r="H38" s="291"/>
      <c r="I38" s="291"/>
      <c r="J38" s="291"/>
      <c r="K38" s="291"/>
      <c r="L38" s="291"/>
      <c r="M38" s="291"/>
      <c r="N38" s="291"/>
      <c r="O38" s="291"/>
      <c r="P38" s="291"/>
      <c r="Q38" s="291"/>
      <c r="R38" s="291"/>
      <c r="S38" s="291"/>
      <c r="T38" s="291"/>
      <c r="U38" s="291"/>
      <c r="V38" s="291"/>
      <c r="W38" s="291"/>
    </row>
    <row r="39" spans="6:23" ht="15" customHeight="1">
      <c r="F39" s="161"/>
      <c r="G39" s="161"/>
      <c r="H39" s="291"/>
      <c r="I39" s="291"/>
      <c r="J39" s="291"/>
      <c r="K39" s="291"/>
      <c r="L39" s="291"/>
      <c r="M39" s="291"/>
      <c r="N39" s="291"/>
      <c r="O39" s="291"/>
      <c r="P39" s="291"/>
      <c r="Q39" s="291"/>
      <c r="R39" s="291"/>
      <c r="S39" s="291"/>
      <c r="T39" s="291"/>
      <c r="U39" s="291"/>
      <c r="V39" s="291"/>
      <c r="W39" s="291"/>
    </row>
    <row r="40" spans="6:23" ht="15" customHeight="1">
      <c r="F40" s="161"/>
      <c r="G40" s="161"/>
      <c r="H40" s="291"/>
      <c r="I40" s="291"/>
      <c r="J40" s="291"/>
      <c r="K40" s="291"/>
      <c r="L40" s="291"/>
      <c r="M40" s="291"/>
      <c r="N40" s="291"/>
      <c r="O40" s="291"/>
      <c r="P40" s="291"/>
      <c r="Q40" s="291"/>
      <c r="R40" s="291"/>
      <c r="S40" s="291"/>
      <c r="T40" s="291"/>
      <c r="U40" s="291"/>
      <c r="V40" s="291"/>
      <c r="W40" s="291"/>
    </row>
    <row r="41" spans="6:23" ht="15" customHeight="1">
      <c r="F41" s="161"/>
      <c r="G41" s="161"/>
      <c r="H41" s="291"/>
      <c r="I41" s="291"/>
      <c r="J41" s="291"/>
      <c r="K41" s="291"/>
      <c r="L41" s="291"/>
      <c r="M41" s="291"/>
      <c r="N41" s="291"/>
      <c r="O41" s="291"/>
      <c r="P41" s="291"/>
      <c r="Q41" s="291"/>
      <c r="R41" s="291"/>
      <c r="S41" s="291"/>
      <c r="T41" s="291"/>
      <c r="U41" s="291"/>
      <c r="V41" s="291"/>
      <c r="W41" s="291"/>
    </row>
    <row r="42" spans="6:23" ht="15" customHeight="1">
      <c r="F42" s="161"/>
      <c r="G42" s="161"/>
      <c r="H42" s="291"/>
      <c r="I42" s="291"/>
      <c r="J42" s="291"/>
      <c r="K42" s="291"/>
      <c r="L42" s="291"/>
      <c r="M42" s="291"/>
      <c r="N42" s="291"/>
      <c r="O42" s="291"/>
      <c r="P42" s="291"/>
      <c r="Q42" s="291"/>
      <c r="R42" s="291"/>
      <c r="S42" s="291"/>
      <c r="T42" s="291"/>
      <c r="U42" s="291"/>
      <c r="V42" s="291"/>
      <c r="W42" s="291"/>
    </row>
    <row r="43" spans="6:23" ht="15" customHeight="1">
      <c r="F43" s="161"/>
      <c r="G43" s="161"/>
      <c r="H43" s="291"/>
      <c r="I43" s="291"/>
      <c r="J43" s="291"/>
      <c r="K43" s="291"/>
      <c r="L43" s="291"/>
      <c r="M43" s="291"/>
      <c r="N43" s="291"/>
      <c r="O43" s="291"/>
      <c r="P43" s="291"/>
      <c r="Q43" s="291"/>
      <c r="R43" s="291"/>
      <c r="S43" s="291"/>
      <c r="T43" s="291"/>
      <c r="U43" s="291"/>
      <c r="V43" s="291"/>
      <c r="W43" s="291"/>
    </row>
    <row r="44" spans="6:23" ht="15" customHeight="1">
      <c r="F44" s="161"/>
      <c r="G44" s="161"/>
      <c r="H44" s="291"/>
      <c r="I44" s="291"/>
      <c r="J44" s="291"/>
      <c r="K44" s="291"/>
      <c r="L44" s="291"/>
      <c r="M44" s="291"/>
      <c r="N44" s="291"/>
      <c r="O44" s="291"/>
      <c r="P44" s="291"/>
      <c r="Q44" s="291"/>
      <c r="R44" s="291"/>
      <c r="S44" s="291"/>
      <c r="T44" s="291"/>
      <c r="U44" s="291"/>
      <c r="V44" s="291"/>
      <c r="W44" s="291"/>
    </row>
    <row r="45" spans="6:23" ht="15" customHeight="1">
      <c r="F45" s="161"/>
      <c r="G45" s="161"/>
      <c r="H45" s="291"/>
      <c r="I45" s="291"/>
      <c r="J45" s="291"/>
      <c r="K45" s="291"/>
      <c r="L45" s="291"/>
      <c r="M45" s="291"/>
      <c r="N45" s="291"/>
      <c r="O45" s="291"/>
      <c r="P45" s="291"/>
      <c r="Q45" s="291"/>
      <c r="R45" s="291"/>
      <c r="S45" s="291"/>
      <c r="T45" s="291"/>
      <c r="U45" s="291"/>
      <c r="V45" s="291"/>
      <c r="W45" s="291"/>
    </row>
    <row r="46" spans="6:23" ht="15" customHeight="1">
      <c r="F46" s="161"/>
      <c r="G46" s="161"/>
      <c r="H46" s="291"/>
      <c r="I46" s="291"/>
      <c r="J46" s="291"/>
      <c r="K46" s="291"/>
      <c r="L46" s="291"/>
      <c r="M46" s="291"/>
      <c r="N46" s="291"/>
      <c r="O46" s="291"/>
      <c r="P46" s="291"/>
      <c r="Q46" s="291"/>
      <c r="R46" s="291"/>
      <c r="S46" s="291"/>
      <c r="T46" s="291"/>
      <c r="U46" s="291"/>
      <c r="V46" s="291"/>
      <c r="W46" s="291"/>
    </row>
    <row r="47" spans="6:23" ht="15" customHeight="1">
      <c r="F47" s="161"/>
      <c r="G47" s="161"/>
      <c r="H47" s="291"/>
      <c r="I47" s="291"/>
      <c r="J47" s="291"/>
      <c r="K47" s="291"/>
      <c r="L47" s="291"/>
      <c r="M47" s="291"/>
      <c r="N47" s="291"/>
      <c r="O47" s="291"/>
      <c r="P47" s="291"/>
      <c r="Q47" s="291"/>
      <c r="R47" s="291"/>
      <c r="S47" s="291"/>
      <c r="T47" s="291"/>
      <c r="U47" s="291"/>
      <c r="V47" s="291"/>
      <c r="W47" s="291"/>
    </row>
    <row r="48" spans="6:23" ht="15" customHeight="1">
      <c r="F48" s="161"/>
      <c r="G48" s="161"/>
      <c r="H48" s="291"/>
      <c r="I48" s="291"/>
      <c r="J48" s="291"/>
      <c r="K48" s="291"/>
      <c r="L48" s="291"/>
      <c r="M48" s="291"/>
      <c r="N48" s="291"/>
      <c r="O48" s="291"/>
      <c r="P48" s="291"/>
      <c r="Q48" s="291"/>
      <c r="R48" s="291"/>
      <c r="S48" s="291"/>
      <c r="T48" s="291"/>
      <c r="U48" s="291"/>
      <c r="V48" s="291"/>
      <c r="W48" s="291"/>
    </row>
    <row r="49" spans="6:23" s="11" customFormat="1" ht="15" customHeight="1">
      <c r="F49" s="161"/>
      <c r="G49" s="161"/>
      <c r="H49" s="291"/>
      <c r="I49" s="291"/>
      <c r="J49" s="291"/>
      <c r="K49" s="291"/>
      <c r="L49" s="291"/>
      <c r="M49" s="291"/>
      <c r="N49" s="291"/>
      <c r="O49" s="291"/>
      <c r="P49" s="291"/>
      <c r="Q49" s="291"/>
      <c r="R49" s="291"/>
      <c r="S49" s="291"/>
      <c r="T49" s="291"/>
      <c r="U49" s="291"/>
      <c r="V49" s="291"/>
      <c r="W49" s="291"/>
    </row>
    <row r="50" spans="6:23" s="11" customFormat="1" ht="15" customHeight="1">
      <c r="F50" s="161"/>
      <c r="G50" s="161"/>
      <c r="H50" s="291"/>
      <c r="I50" s="291"/>
      <c r="J50" s="291"/>
      <c r="K50" s="291"/>
      <c r="L50" s="291"/>
      <c r="M50" s="291"/>
      <c r="N50" s="291"/>
      <c r="O50" s="291"/>
      <c r="P50" s="291"/>
      <c r="Q50" s="291"/>
      <c r="R50" s="291"/>
      <c r="S50" s="291"/>
      <c r="T50" s="291"/>
      <c r="U50" s="291"/>
      <c r="V50" s="291"/>
      <c r="W50" s="291"/>
    </row>
    <row r="51" spans="6:23" s="11" customFormat="1" ht="15" customHeight="1">
      <c r="F51" s="161"/>
      <c r="G51" s="161"/>
      <c r="H51" s="291"/>
      <c r="I51" s="291"/>
      <c r="J51" s="291"/>
      <c r="K51" s="291"/>
      <c r="L51" s="291"/>
      <c r="M51" s="291"/>
      <c r="N51" s="291"/>
      <c r="O51" s="291"/>
      <c r="P51" s="291"/>
      <c r="Q51" s="291"/>
      <c r="R51" s="291"/>
      <c r="S51" s="291"/>
      <c r="T51" s="291"/>
      <c r="U51" s="291"/>
      <c r="V51" s="291"/>
      <c r="W51" s="291"/>
    </row>
    <row r="52" spans="6:23" s="11" customFormat="1" ht="15" customHeight="1">
      <c r="F52" s="161"/>
      <c r="G52" s="161"/>
      <c r="H52" s="291"/>
      <c r="I52" s="291"/>
      <c r="J52" s="291"/>
      <c r="K52" s="291"/>
      <c r="L52" s="291"/>
      <c r="M52" s="291"/>
      <c r="N52" s="291"/>
      <c r="O52" s="291"/>
      <c r="P52" s="291"/>
      <c r="Q52" s="291"/>
      <c r="R52" s="291"/>
      <c r="S52" s="291"/>
      <c r="T52" s="291"/>
      <c r="U52" s="291"/>
      <c r="V52" s="291"/>
      <c r="W52" s="291"/>
    </row>
    <row r="53" spans="6:23" s="11" customFormat="1" ht="15" customHeight="1">
      <c r="F53" s="161"/>
      <c r="G53" s="161"/>
      <c r="H53" s="291"/>
      <c r="I53" s="291"/>
      <c r="J53" s="291"/>
      <c r="K53" s="291"/>
      <c r="L53" s="291"/>
      <c r="M53" s="291"/>
      <c r="N53" s="291"/>
      <c r="O53" s="291"/>
      <c r="P53" s="291"/>
      <c r="Q53" s="291"/>
      <c r="R53" s="291"/>
      <c r="S53" s="291"/>
      <c r="T53" s="291"/>
      <c r="U53" s="291"/>
      <c r="V53" s="291"/>
      <c r="W53" s="291"/>
    </row>
    <row r="54" spans="6:23" s="11" customFormat="1" ht="15" customHeight="1">
      <c r="F54" s="161"/>
      <c r="G54" s="161"/>
      <c r="H54" s="291"/>
      <c r="I54" s="291"/>
      <c r="J54" s="291"/>
      <c r="K54" s="291"/>
      <c r="L54" s="291"/>
      <c r="M54" s="291"/>
      <c r="N54" s="291"/>
      <c r="O54" s="291"/>
      <c r="P54" s="291"/>
      <c r="Q54" s="291"/>
      <c r="R54" s="291"/>
      <c r="S54" s="291"/>
      <c r="T54" s="291"/>
      <c r="U54" s="291"/>
      <c r="V54" s="291"/>
      <c r="W54" s="291"/>
    </row>
    <row r="55" spans="6:23" s="11" customFormat="1" ht="15" customHeight="1">
      <c r="F55" s="161"/>
      <c r="G55" s="161"/>
      <c r="H55" s="291"/>
      <c r="I55" s="291"/>
      <c r="J55" s="291"/>
      <c r="K55" s="291"/>
      <c r="L55" s="291"/>
      <c r="M55" s="291"/>
      <c r="N55" s="291"/>
      <c r="O55" s="291"/>
      <c r="P55" s="291"/>
      <c r="Q55" s="291"/>
      <c r="R55" s="291"/>
      <c r="S55" s="291"/>
      <c r="T55" s="291"/>
      <c r="U55" s="291"/>
      <c r="V55" s="291"/>
      <c r="W55" s="291"/>
    </row>
    <row r="56" spans="6:23" s="11" customFormat="1" ht="15" customHeight="1">
      <c r="F56" s="161"/>
      <c r="G56" s="161"/>
      <c r="H56" s="291"/>
      <c r="I56" s="291"/>
      <c r="J56" s="291"/>
      <c r="K56" s="291"/>
      <c r="L56" s="291"/>
      <c r="M56" s="291"/>
      <c r="N56" s="291"/>
      <c r="O56" s="291"/>
      <c r="P56" s="291"/>
      <c r="Q56" s="291"/>
      <c r="R56" s="291"/>
      <c r="S56" s="291"/>
      <c r="T56" s="291"/>
      <c r="U56" s="291"/>
      <c r="V56" s="291"/>
      <c r="W56" s="291"/>
    </row>
    <row r="57" spans="6:23" s="11" customFormat="1" ht="15" customHeight="1">
      <c r="F57" s="161"/>
      <c r="G57" s="161"/>
      <c r="H57" s="291"/>
      <c r="I57" s="291"/>
      <c r="J57" s="291"/>
      <c r="K57" s="291"/>
      <c r="L57" s="291"/>
      <c r="M57" s="291"/>
      <c r="N57" s="291"/>
      <c r="O57" s="291"/>
      <c r="P57" s="291"/>
      <c r="Q57" s="291"/>
      <c r="R57" s="291"/>
      <c r="S57" s="291"/>
      <c r="T57" s="291"/>
      <c r="U57" s="291"/>
      <c r="V57" s="291"/>
      <c r="W57" s="291"/>
    </row>
    <row r="58" spans="6:23" s="11" customFormat="1" ht="15" customHeight="1">
      <c r="F58" s="161"/>
      <c r="G58" s="161"/>
      <c r="H58" s="291"/>
      <c r="I58" s="291"/>
      <c r="J58" s="291"/>
      <c r="K58" s="291"/>
      <c r="L58" s="291"/>
      <c r="M58" s="291"/>
      <c r="N58" s="291"/>
      <c r="O58" s="291"/>
      <c r="P58" s="291"/>
      <c r="Q58" s="291"/>
      <c r="R58" s="291"/>
      <c r="S58" s="291"/>
      <c r="T58" s="291"/>
      <c r="U58" s="291"/>
      <c r="V58" s="291"/>
      <c r="W58" s="291"/>
    </row>
    <row r="59" spans="6:23" s="11" customFormat="1" ht="15" customHeight="1">
      <c r="F59" s="161"/>
      <c r="G59" s="161"/>
      <c r="H59" s="291"/>
      <c r="I59" s="291"/>
      <c r="J59" s="291"/>
      <c r="K59" s="291"/>
      <c r="L59" s="291"/>
      <c r="M59" s="291"/>
      <c r="N59" s="291"/>
      <c r="O59" s="291"/>
      <c r="P59" s="291"/>
      <c r="Q59" s="291"/>
      <c r="R59" s="291"/>
      <c r="S59" s="291"/>
      <c r="T59" s="291"/>
      <c r="U59" s="291"/>
      <c r="V59" s="291"/>
      <c r="W59" s="291"/>
    </row>
    <row r="60" spans="6:23" s="11" customFormat="1" ht="15" customHeight="1">
      <c r="F60" s="161"/>
      <c r="G60" s="161"/>
      <c r="H60" s="291"/>
      <c r="I60" s="291"/>
      <c r="J60" s="291"/>
      <c r="K60" s="291"/>
      <c r="L60" s="291"/>
      <c r="M60" s="291"/>
      <c r="N60" s="291"/>
      <c r="O60" s="291"/>
      <c r="P60" s="291"/>
      <c r="Q60" s="291"/>
      <c r="R60" s="291"/>
      <c r="S60" s="291"/>
      <c r="T60" s="291"/>
      <c r="U60" s="291"/>
      <c r="V60" s="291"/>
      <c r="W60" s="291"/>
    </row>
    <row r="61" spans="6:23" s="11" customFormat="1" ht="15" customHeight="1">
      <c r="F61" s="161"/>
      <c r="G61" s="161"/>
      <c r="H61" s="291"/>
      <c r="I61" s="291"/>
      <c r="J61" s="291"/>
      <c r="K61" s="291"/>
      <c r="L61" s="291"/>
      <c r="M61" s="291"/>
      <c r="N61" s="291"/>
      <c r="O61" s="291"/>
      <c r="P61" s="291"/>
      <c r="Q61" s="291"/>
      <c r="R61" s="291"/>
      <c r="S61" s="291"/>
      <c r="T61" s="291"/>
      <c r="U61" s="291"/>
      <c r="V61" s="291"/>
      <c r="W61" s="291"/>
    </row>
    <row r="62" spans="6:23" s="11" customFormat="1" ht="15" customHeight="1">
      <c r="F62" s="161"/>
      <c r="G62" s="161"/>
      <c r="H62" s="291"/>
      <c r="I62" s="291"/>
      <c r="J62" s="291"/>
      <c r="K62" s="291"/>
      <c r="L62" s="291"/>
      <c r="M62" s="291"/>
      <c r="N62" s="291"/>
      <c r="O62" s="291"/>
      <c r="P62" s="291"/>
      <c r="Q62" s="291"/>
      <c r="R62" s="291"/>
      <c r="S62" s="291"/>
      <c r="T62" s="291"/>
      <c r="U62" s="291"/>
      <c r="V62" s="291"/>
      <c r="W62" s="291"/>
    </row>
    <row r="63" spans="6:23" s="11" customFormat="1" ht="15" customHeight="1">
      <c r="F63" s="161"/>
      <c r="G63" s="161"/>
      <c r="H63" s="291"/>
      <c r="I63" s="291"/>
      <c r="J63" s="291"/>
      <c r="K63" s="291"/>
      <c r="L63" s="291"/>
      <c r="M63" s="291"/>
      <c r="N63" s="291"/>
      <c r="O63" s="291"/>
      <c r="P63" s="291"/>
      <c r="Q63" s="291"/>
      <c r="R63" s="291"/>
      <c r="S63" s="291"/>
      <c r="T63" s="291"/>
      <c r="U63" s="291"/>
      <c r="V63" s="291"/>
      <c r="W63" s="291"/>
    </row>
    <row r="64" spans="6:23" s="11" customFormat="1" ht="15" customHeight="1">
      <c r="F64" s="161"/>
      <c r="G64" s="161"/>
      <c r="H64" s="291"/>
      <c r="I64" s="291"/>
      <c r="J64" s="291"/>
      <c r="K64" s="291"/>
      <c r="L64" s="291"/>
      <c r="M64" s="291"/>
      <c r="N64" s="291"/>
      <c r="O64" s="291"/>
      <c r="P64" s="291"/>
      <c r="Q64" s="291"/>
      <c r="R64" s="291"/>
      <c r="S64" s="291"/>
      <c r="T64" s="291"/>
      <c r="U64" s="291"/>
      <c r="V64" s="291"/>
      <c r="W64" s="291"/>
    </row>
    <row r="65" spans="6:23" s="11" customFormat="1" ht="15" customHeight="1">
      <c r="F65" s="161"/>
      <c r="G65" s="161"/>
      <c r="H65" s="291"/>
      <c r="I65" s="291"/>
      <c r="J65" s="291"/>
      <c r="K65" s="291"/>
      <c r="L65" s="291"/>
      <c r="M65" s="291"/>
      <c r="N65" s="291"/>
      <c r="O65" s="291"/>
      <c r="P65" s="291"/>
      <c r="Q65" s="291"/>
      <c r="R65" s="291"/>
      <c r="S65" s="291"/>
      <c r="T65" s="291"/>
      <c r="U65" s="291"/>
      <c r="V65" s="291"/>
      <c r="W65" s="291"/>
    </row>
    <row r="66" spans="6:23" s="11" customFormat="1" ht="15" customHeight="1">
      <c r="F66" s="161"/>
      <c r="G66" s="161"/>
      <c r="H66" s="291"/>
      <c r="I66" s="291"/>
      <c r="J66" s="291"/>
      <c r="K66" s="291"/>
      <c r="L66" s="291"/>
      <c r="M66" s="291"/>
      <c r="N66" s="291"/>
      <c r="O66" s="291"/>
      <c r="P66" s="291"/>
      <c r="Q66" s="291"/>
      <c r="R66" s="291"/>
      <c r="S66" s="291"/>
      <c r="T66" s="291"/>
      <c r="U66" s="291"/>
      <c r="V66" s="291"/>
      <c r="W66" s="291"/>
    </row>
    <row r="67" spans="6:23" s="11" customFormat="1" ht="15" customHeight="1">
      <c r="F67" s="161"/>
      <c r="G67" s="161"/>
      <c r="H67" s="291"/>
      <c r="I67" s="291"/>
      <c r="J67" s="291"/>
      <c r="K67" s="291"/>
      <c r="L67" s="291"/>
      <c r="M67" s="291"/>
      <c r="N67" s="291"/>
      <c r="O67" s="291"/>
      <c r="P67" s="291"/>
      <c r="Q67" s="291"/>
      <c r="R67" s="291"/>
      <c r="S67" s="291"/>
      <c r="T67" s="291"/>
      <c r="U67" s="291"/>
      <c r="V67" s="291"/>
      <c r="W67" s="291"/>
    </row>
    <row r="68" spans="6:23" s="11" customFormat="1" ht="15" customHeight="1">
      <c r="F68" s="161"/>
      <c r="G68" s="161"/>
      <c r="H68" s="291"/>
      <c r="I68" s="291"/>
      <c r="J68" s="291"/>
      <c r="K68" s="291"/>
      <c r="L68" s="291"/>
      <c r="M68" s="291"/>
      <c r="N68" s="291"/>
      <c r="O68" s="291"/>
      <c r="P68" s="291"/>
      <c r="Q68" s="291"/>
      <c r="R68" s="291"/>
      <c r="S68" s="291"/>
      <c r="T68" s="291"/>
      <c r="U68" s="291"/>
      <c r="V68" s="291"/>
      <c r="W68" s="291"/>
    </row>
    <row r="69" spans="6:23" s="11" customFormat="1" ht="15" customHeight="1">
      <c r="F69" s="161"/>
      <c r="G69" s="161"/>
      <c r="H69" s="291"/>
      <c r="I69" s="291"/>
      <c r="J69" s="291"/>
      <c r="K69" s="291"/>
      <c r="L69" s="291"/>
      <c r="M69" s="291"/>
      <c r="N69" s="291"/>
      <c r="O69" s="291"/>
      <c r="P69" s="291"/>
      <c r="Q69" s="291"/>
      <c r="R69" s="291"/>
      <c r="S69" s="291"/>
      <c r="T69" s="291"/>
      <c r="U69" s="291"/>
      <c r="V69" s="291"/>
      <c r="W69" s="291"/>
    </row>
    <row r="70" spans="6:23" s="11" customFormat="1" ht="15" customHeight="1">
      <c r="F70" s="161"/>
      <c r="G70" s="161"/>
      <c r="H70" s="291"/>
      <c r="I70" s="291"/>
      <c r="J70" s="291"/>
      <c r="K70" s="291"/>
      <c r="L70" s="291"/>
      <c r="M70" s="291"/>
      <c r="N70" s="291"/>
      <c r="O70" s="291"/>
      <c r="P70" s="291"/>
      <c r="Q70" s="291"/>
      <c r="R70" s="291"/>
      <c r="S70" s="291"/>
      <c r="T70" s="291"/>
      <c r="U70" s="291"/>
      <c r="V70" s="291"/>
      <c r="W70" s="291"/>
    </row>
    <row r="71" spans="6:23" s="11" customFormat="1" ht="15" customHeight="1">
      <c r="F71" s="161"/>
      <c r="G71" s="161"/>
      <c r="H71" s="291"/>
      <c r="I71" s="291"/>
      <c r="J71" s="291"/>
      <c r="K71" s="291"/>
      <c r="L71" s="291"/>
      <c r="M71" s="291"/>
      <c r="N71" s="291"/>
      <c r="O71" s="291"/>
      <c r="P71" s="291"/>
      <c r="Q71" s="291"/>
      <c r="R71" s="291"/>
      <c r="S71" s="291"/>
      <c r="T71" s="291"/>
      <c r="U71" s="291"/>
      <c r="V71" s="291"/>
      <c r="W71" s="291"/>
    </row>
    <row r="72" spans="6:23" s="11" customFormat="1" ht="15" customHeight="1">
      <c r="F72" s="161"/>
      <c r="G72" s="161"/>
      <c r="H72" s="291"/>
      <c r="I72" s="291"/>
      <c r="J72" s="291"/>
      <c r="K72" s="291"/>
      <c r="L72" s="291"/>
      <c r="M72" s="291"/>
      <c r="N72" s="291"/>
      <c r="O72" s="291"/>
      <c r="P72" s="291"/>
      <c r="Q72" s="291"/>
      <c r="R72" s="291"/>
      <c r="S72" s="291"/>
      <c r="T72" s="291"/>
      <c r="U72" s="291"/>
      <c r="V72" s="291"/>
      <c r="W72" s="291"/>
    </row>
    <row r="73" spans="6:23" s="11" customFormat="1" ht="15" customHeight="1">
      <c r="F73" s="161"/>
      <c r="G73" s="161"/>
      <c r="H73" s="291"/>
      <c r="I73" s="291"/>
      <c r="J73" s="291"/>
      <c r="K73" s="291"/>
      <c r="L73" s="291"/>
      <c r="M73" s="291"/>
      <c r="N73" s="291"/>
      <c r="O73" s="291"/>
      <c r="P73" s="291"/>
      <c r="Q73" s="291"/>
      <c r="R73" s="291"/>
      <c r="S73" s="291"/>
      <c r="T73" s="291"/>
      <c r="U73" s="291"/>
      <c r="V73" s="291"/>
      <c r="W73" s="291"/>
    </row>
    <row r="74" spans="6:23" s="11" customFormat="1" ht="15" customHeight="1">
      <c r="F74" s="161"/>
      <c r="G74" s="161"/>
      <c r="H74" s="291"/>
      <c r="I74" s="291"/>
      <c r="J74" s="291"/>
      <c r="K74" s="291"/>
      <c r="L74" s="291"/>
      <c r="M74" s="291"/>
      <c r="N74" s="291"/>
      <c r="O74" s="291"/>
      <c r="P74" s="291"/>
      <c r="Q74" s="291"/>
      <c r="R74" s="291"/>
      <c r="S74" s="291"/>
      <c r="T74" s="291"/>
      <c r="U74" s="291"/>
      <c r="V74" s="291"/>
      <c r="W74" s="291"/>
    </row>
    <row r="75" spans="6:23" s="11" customFormat="1" ht="15" customHeight="1">
      <c r="F75" s="161"/>
      <c r="G75" s="161"/>
      <c r="H75" s="291"/>
      <c r="I75" s="291"/>
      <c r="J75" s="291"/>
      <c r="K75" s="291"/>
      <c r="L75" s="291"/>
      <c r="M75" s="291"/>
      <c r="N75" s="291"/>
      <c r="O75" s="291"/>
      <c r="P75" s="291"/>
      <c r="Q75" s="291"/>
      <c r="R75" s="291"/>
      <c r="S75" s="291"/>
      <c r="T75" s="291"/>
      <c r="U75" s="291"/>
      <c r="V75" s="291"/>
      <c r="W75" s="291"/>
    </row>
    <row r="76" spans="6:23" s="11" customFormat="1" ht="15" customHeight="1">
      <c r="F76" s="161"/>
      <c r="G76" s="161"/>
      <c r="H76" s="291"/>
      <c r="I76" s="291"/>
      <c r="J76" s="291"/>
      <c r="K76" s="291"/>
      <c r="L76" s="291"/>
      <c r="M76" s="291"/>
      <c r="N76" s="291"/>
      <c r="O76" s="291"/>
      <c r="P76" s="291"/>
      <c r="Q76" s="291"/>
      <c r="R76" s="291"/>
      <c r="S76" s="291"/>
      <c r="T76" s="291"/>
      <c r="U76" s="291"/>
      <c r="V76" s="291"/>
      <c r="W76" s="291"/>
    </row>
    <row r="77" spans="6:23" s="11" customFormat="1" ht="15" customHeight="1">
      <c r="F77" s="161"/>
      <c r="G77" s="161"/>
      <c r="H77" s="291"/>
      <c r="I77" s="291"/>
      <c r="J77" s="291"/>
      <c r="K77" s="291"/>
      <c r="L77" s="291"/>
      <c r="M77" s="291"/>
      <c r="N77" s="291"/>
      <c r="O77" s="291"/>
      <c r="P77" s="291"/>
      <c r="Q77" s="291"/>
      <c r="R77" s="291"/>
      <c r="S77" s="291"/>
      <c r="T77" s="291"/>
      <c r="U77" s="291"/>
      <c r="V77" s="291"/>
      <c r="W77" s="291"/>
    </row>
    <row r="78" spans="6:23" s="11" customFormat="1" ht="15" customHeight="1">
      <c r="F78" s="161"/>
      <c r="G78" s="161"/>
      <c r="H78" s="291"/>
      <c r="I78" s="291"/>
      <c r="J78" s="291"/>
      <c r="K78" s="291"/>
      <c r="L78" s="291"/>
      <c r="M78" s="291"/>
      <c r="N78" s="291"/>
      <c r="O78" s="291"/>
      <c r="P78" s="291"/>
      <c r="Q78" s="291"/>
      <c r="R78" s="291"/>
      <c r="S78" s="291"/>
      <c r="T78" s="291"/>
      <c r="U78" s="291"/>
      <c r="V78" s="291"/>
      <c r="W78" s="291"/>
    </row>
    <row r="79" spans="6:23" s="11" customFormat="1" ht="15" customHeight="1">
      <c r="F79" s="161"/>
      <c r="G79" s="161"/>
      <c r="H79" s="291"/>
      <c r="I79" s="291"/>
      <c r="J79" s="291"/>
      <c r="K79" s="291"/>
      <c r="L79" s="291"/>
      <c r="M79" s="291"/>
      <c r="N79" s="291"/>
      <c r="O79" s="291"/>
      <c r="P79" s="291"/>
      <c r="Q79" s="291"/>
      <c r="R79" s="291"/>
      <c r="S79" s="291"/>
      <c r="T79" s="291"/>
      <c r="U79" s="291"/>
      <c r="V79" s="291"/>
      <c r="W79" s="291"/>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V79"/>
  <sheetViews>
    <sheetView zoomScalePageLayoutView="0" workbookViewId="0" topLeftCell="A1">
      <selection activeCell="A1" sqref="A1"/>
    </sheetView>
  </sheetViews>
  <sheetFormatPr defaultColWidth="15.7109375" defaultRowHeight="15" customHeight="1"/>
  <cols>
    <col min="1" max="1" width="45.7109375" style="11" customWidth="1"/>
    <col min="2" max="2" width="19.00390625" style="227" customWidth="1"/>
    <col min="3" max="3" width="18.421875" style="227" customWidth="1"/>
    <col min="4" max="4" width="18.140625" style="227" customWidth="1"/>
    <col min="5" max="5" width="19.421875" style="79" customWidth="1"/>
    <col min="6" max="6" width="20.7109375" style="79" customWidth="1"/>
    <col min="7" max="7" width="15.7109375" style="79" customWidth="1"/>
    <col min="8" max="16384" width="15.7109375" style="11" customWidth="1"/>
  </cols>
  <sheetData>
    <row r="1" spans="1:7" s="191" customFormat="1" ht="30" customHeight="1">
      <c r="A1" s="277" t="s">
        <v>0</v>
      </c>
      <c r="B1" s="278"/>
      <c r="C1" s="278"/>
      <c r="D1" s="278"/>
      <c r="E1" s="279"/>
      <c r="F1" s="280"/>
      <c r="G1" s="281"/>
    </row>
    <row r="2" spans="1:6" ht="15" customHeight="1">
      <c r="A2" s="92"/>
      <c r="B2" s="282"/>
      <c r="C2" s="282"/>
      <c r="D2" s="282"/>
      <c r="E2" s="282"/>
      <c r="F2" s="143"/>
    </row>
    <row r="3" spans="1:7" s="90" customFormat="1" ht="15" customHeight="1">
      <c r="A3" s="283" t="s">
        <v>198</v>
      </c>
      <c r="B3" s="284"/>
      <c r="C3" s="284"/>
      <c r="D3" s="284"/>
      <c r="E3" s="285"/>
      <c r="F3" s="286"/>
      <c r="G3" s="139"/>
    </row>
    <row r="4" spans="1:7" s="90" customFormat="1" ht="15" customHeight="1">
      <c r="A4" s="283" t="s">
        <v>199</v>
      </c>
      <c r="B4" s="284"/>
      <c r="C4" s="284"/>
      <c r="D4" s="284"/>
      <c r="E4" s="285"/>
      <c r="F4" s="286"/>
      <c r="G4" s="139"/>
    </row>
    <row r="5" spans="1:7" s="90" customFormat="1" ht="15" customHeight="1">
      <c r="A5" s="53" t="s">
        <v>158</v>
      </c>
      <c r="B5" s="284"/>
      <c r="C5" s="284"/>
      <c r="D5" s="284"/>
      <c r="E5" s="285"/>
      <c r="F5" s="286"/>
      <c r="G5" s="139"/>
    </row>
    <row r="6" spans="1:6" ht="15" customHeight="1">
      <c r="A6" s="287"/>
      <c r="E6" s="143"/>
      <c r="F6" s="143"/>
    </row>
    <row r="7" spans="1:6" ht="30" customHeight="1">
      <c r="A7" s="103"/>
      <c r="B7" s="200" t="s">
        <v>72</v>
      </c>
      <c r="C7" s="200" t="s">
        <v>73</v>
      </c>
      <c r="D7" s="200" t="s">
        <v>74</v>
      </c>
      <c r="E7" s="200" t="s">
        <v>75</v>
      </c>
      <c r="F7" s="201" t="s">
        <v>76</v>
      </c>
    </row>
    <row r="8" spans="1:6" ht="30" customHeight="1">
      <c r="A8" s="288" t="s">
        <v>200</v>
      </c>
      <c r="B8" s="289"/>
      <c r="C8" s="289"/>
      <c r="D8" s="289"/>
      <c r="F8" s="290"/>
    </row>
    <row r="9" spans="1:21" ht="15" customHeight="1">
      <c r="A9" s="11" t="s">
        <v>201</v>
      </c>
      <c r="B9" s="182">
        <f>'[1]Loss Expenses Paid YTD-16'!K27</f>
        <v>84944</v>
      </c>
      <c r="C9" s="182">
        <f>'[1]Loss Expenses Paid YTD-16'!K21</f>
        <v>162708</v>
      </c>
      <c r="D9" s="182">
        <f>'[1]Loss Expenses Paid YTD-16'!K15</f>
        <v>14157</v>
      </c>
      <c r="E9" s="169">
        <f>'[1]Loss Expenses Paid YTD-16'!K9</f>
        <v>0</v>
      </c>
      <c r="F9" s="182">
        <f>SUM(B9:E9)</f>
        <v>261809</v>
      </c>
      <c r="G9" s="161"/>
      <c r="H9" s="291"/>
      <c r="I9" s="291"/>
      <c r="J9" s="291"/>
      <c r="K9" s="291"/>
      <c r="L9" s="291"/>
      <c r="M9" s="291"/>
      <c r="N9" s="291"/>
      <c r="O9" s="291"/>
      <c r="P9" s="291"/>
      <c r="Q9" s="291"/>
      <c r="R9" s="291"/>
      <c r="S9" s="291"/>
      <c r="T9" s="291"/>
      <c r="U9" s="291"/>
    </row>
    <row r="10" spans="1:21" s="211" customFormat="1" ht="15" customHeight="1">
      <c r="A10" s="211" t="s">
        <v>202</v>
      </c>
      <c r="B10" s="292">
        <f>'[1]Loss Expenses Paid YTD-16'!K28</f>
        <v>49361</v>
      </c>
      <c r="C10" s="292">
        <f>'[1]Loss Expenses Paid YTD-16'!K22</f>
        <v>106244</v>
      </c>
      <c r="D10" s="292">
        <f>'[1]Loss Expenses Paid YTD-16'!K16</f>
        <v>17041</v>
      </c>
      <c r="E10" s="169">
        <f>'[1]Loss Expenses Paid YTD-16'!K10</f>
        <v>0</v>
      </c>
      <c r="F10" s="228">
        <f>SUM(B10:E10)</f>
        <v>172646</v>
      </c>
      <c r="G10" s="161"/>
      <c r="H10" s="294"/>
      <c r="I10" s="294"/>
      <c r="J10" s="294"/>
      <c r="K10" s="294"/>
      <c r="L10" s="294"/>
      <c r="M10" s="294"/>
      <c r="N10" s="294"/>
      <c r="O10" s="294"/>
      <c r="P10" s="294"/>
      <c r="Q10" s="294"/>
      <c r="R10" s="294"/>
      <c r="S10" s="294"/>
      <c r="T10" s="294"/>
      <c r="U10" s="294"/>
    </row>
    <row r="11" spans="1:21" s="211" customFormat="1" ht="15" customHeight="1">
      <c r="A11" s="211" t="s">
        <v>203</v>
      </c>
      <c r="B11" s="212">
        <f>'[1]Loss Expenses Paid YTD-16'!K29</f>
        <v>0</v>
      </c>
      <c r="C11" s="212">
        <f>'[1]Loss Expenses Paid YTD-16'!K23</f>
        <v>0</v>
      </c>
      <c r="D11" s="212">
        <f>'[1]Loss Expenses Paid YTD-16'!K17</f>
        <v>0</v>
      </c>
      <c r="E11" s="169">
        <f>'[1]Loss Expenses Paid YTD-16'!K11</f>
        <v>0</v>
      </c>
      <c r="F11" s="212">
        <f>SUM(B11:E11)</f>
        <v>0</v>
      </c>
      <c r="G11" s="161"/>
      <c r="H11" s="294"/>
      <c r="I11" s="294"/>
      <c r="J11" s="294"/>
      <c r="K11" s="294"/>
      <c r="L11" s="294"/>
      <c r="M11" s="294"/>
      <c r="N11" s="294"/>
      <c r="O11" s="294"/>
      <c r="P11" s="294"/>
      <c r="Q11" s="294"/>
      <c r="R11" s="294"/>
      <c r="S11" s="294"/>
      <c r="T11" s="294"/>
      <c r="U11" s="294"/>
    </row>
    <row r="12" spans="1:21" s="211" customFormat="1" ht="15" customHeight="1" thickBot="1">
      <c r="A12" s="295" t="s">
        <v>165</v>
      </c>
      <c r="B12" s="216">
        <f>SUM(B9:B11)</f>
        <v>134305</v>
      </c>
      <c r="C12" s="216">
        <f>SUM(C9:C11)</f>
        <v>268952</v>
      </c>
      <c r="D12" s="216">
        <f>SUM(D9:D11)</f>
        <v>31198</v>
      </c>
      <c r="E12" s="299">
        <f>SUM(E9:E11)</f>
        <v>0</v>
      </c>
      <c r="F12" s="217">
        <f>SUM(F9:F11)</f>
        <v>434455</v>
      </c>
      <c r="G12" s="169"/>
      <c r="H12" s="294"/>
      <c r="I12" s="294"/>
      <c r="J12" s="294"/>
      <c r="K12" s="294"/>
      <c r="L12" s="294"/>
      <c r="M12" s="294"/>
      <c r="N12" s="294"/>
      <c r="O12" s="294"/>
      <c r="P12" s="294"/>
      <c r="Q12" s="294"/>
      <c r="R12" s="294"/>
      <c r="S12" s="294"/>
      <c r="T12" s="294"/>
      <c r="U12" s="294"/>
    </row>
    <row r="13" spans="2:21" s="211" customFormat="1" ht="15" customHeight="1" thickTop="1">
      <c r="B13" s="214"/>
      <c r="C13" s="214"/>
      <c r="D13" s="214"/>
      <c r="E13" s="161"/>
      <c r="F13" s="79"/>
      <c r="H13" s="294"/>
      <c r="I13" s="294"/>
      <c r="J13" s="294"/>
      <c r="K13" s="294"/>
      <c r="L13" s="294"/>
      <c r="M13" s="294"/>
      <c r="N13" s="294"/>
      <c r="O13" s="294"/>
      <c r="P13" s="294"/>
      <c r="Q13" s="294"/>
      <c r="R13" s="294"/>
      <c r="S13" s="294"/>
      <c r="T13" s="294"/>
      <c r="U13" s="294"/>
    </row>
    <row r="14" spans="1:21" s="211" customFormat="1" ht="30" customHeight="1">
      <c r="A14" s="298" t="s">
        <v>204</v>
      </c>
      <c r="B14" s="214"/>
      <c r="C14" s="214"/>
      <c r="D14" s="214"/>
      <c r="E14" s="161"/>
      <c r="F14" s="169"/>
      <c r="G14" s="161"/>
      <c r="H14" s="294"/>
      <c r="I14" s="294"/>
      <c r="J14" s="294"/>
      <c r="K14" s="294"/>
      <c r="L14" s="294"/>
      <c r="M14" s="294"/>
      <c r="N14" s="294"/>
      <c r="O14" s="294"/>
      <c r="P14" s="294"/>
      <c r="Q14" s="294"/>
      <c r="R14" s="294"/>
      <c r="S14" s="294"/>
      <c r="T14" s="294"/>
      <c r="U14" s="294"/>
    </row>
    <row r="15" spans="1:21" s="211" customFormat="1" ht="15" customHeight="1">
      <c r="A15" s="11" t="s">
        <v>201</v>
      </c>
      <c r="B15" s="212">
        <f>'[1]Unpaid Loss Expense Reserves-14'!B22</f>
        <v>0</v>
      </c>
      <c r="C15" s="228">
        <f>'[1]Unpaid Loss Expense Reserves-14'!C22</f>
        <v>52169</v>
      </c>
      <c r="D15" s="228">
        <f>'[1]Unpaid Loss Expense Reserves-14'!D22</f>
        <v>25457</v>
      </c>
      <c r="E15" s="169">
        <f>'[1]Unpaid Loss Expense Reserves-14'!E22</f>
        <v>0</v>
      </c>
      <c r="F15" s="228">
        <f>SUM(B15:E15)</f>
        <v>77626</v>
      </c>
      <c r="G15" s="161"/>
      <c r="H15" s="294"/>
      <c r="I15" s="294"/>
      <c r="J15" s="294"/>
      <c r="K15" s="294"/>
      <c r="L15" s="294"/>
      <c r="M15" s="294"/>
      <c r="N15" s="294"/>
      <c r="O15" s="294"/>
      <c r="P15" s="294"/>
      <c r="Q15" s="294"/>
      <c r="R15" s="294"/>
      <c r="S15" s="294"/>
      <c r="T15" s="294"/>
      <c r="U15" s="294"/>
    </row>
    <row r="16" spans="1:21" s="211" customFormat="1" ht="15" customHeight="1">
      <c r="A16" s="211" t="s">
        <v>202</v>
      </c>
      <c r="B16" s="228">
        <f>'[1]Unpaid Loss Expense Reserves-14'!B23</f>
        <v>62641</v>
      </c>
      <c r="C16" s="212">
        <f>'[1]Unpaid Loss Expense Reserves-14'!C23</f>
        <v>0</v>
      </c>
      <c r="D16" s="228">
        <f>'[1]Unpaid Loss Expense Reserves-14'!D23</f>
        <v>2860</v>
      </c>
      <c r="E16" s="169">
        <f>'[1]Unpaid Loss Expense Reserves-14'!E23</f>
        <v>0</v>
      </c>
      <c r="F16" s="228">
        <f>SUM(B16:E16)</f>
        <v>65501</v>
      </c>
      <c r="G16" s="161"/>
      <c r="H16" s="294"/>
      <c r="I16" s="294"/>
      <c r="J16" s="294"/>
      <c r="K16" s="294"/>
      <c r="L16" s="294"/>
      <c r="M16" s="294"/>
      <c r="N16" s="294"/>
      <c r="O16" s="294"/>
      <c r="P16" s="294"/>
      <c r="Q16" s="294"/>
      <c r="R16" s="294"/>
      <c r="S16" s="294"/>
      <c r="T16" s="294"/>
      <c r="U16" s="294"/>
    </row>
    <row r="17" spans="1:21" s="211" customFormat="1" ht="15" customHeight="1">
      <c r="A17" s="211" t="s">
        <v>203</v>
      </c>
      <c r="B17" s="212">
        <f>'[1]Unpaid Loss Expense Reserves-14'!B24</f>
        <v>0</v>
      </c>
      <c r="C17" s="212">
        <f>'[1]Unpaid Loss Expense Reserves-14'!C24</f>
        <v>0</v>
      </c>
      <c r="D17" s="169">
        <f>'[1]Unpaid Loss Expense Reserves-14'!D24</f>
        <v>0</v>
      </c>
      <c r="E17" s="169">
        <f>'[1]Unpaid Loss Expense Reserves-14'!E24</f>
        <v>0</v>
      </c>
      <c r="F17" s="212">
        <f>SUM(B17:E17)</f>
        <v>0</v>
      </c>
      <c r="G17" s="161"/>
      <c r="H17" s="294"/>
      <c r="I17" s="294"/>
      <c r="J17" s="294"/>
      <c r="K17" s="294"/>
      <c r="L17" s="294"/>
      <c r="M17" s="294"/>
      <c r="N17" s="294"/>
      <c r="O17" s="294"/>
      <c r="P17" s="294"/>
      <c r="Q17" s="294"/>
      <c r="R17" s="294"/>
      <c r="S17" s="294"/>
      <c r="T17" s="294"/>
      <c r="U17" s="294"/>
    </row>
    <row r="18" spans="1:21" s="211" customFormat="1" ht="15" customHeight="1" thickBot="1">
      <c r="A18" s="295" t="s">
        <v>165</v>
      </c>
      <c r="B18" s="216">
        <f>SUM(B15:B17)</f>
        <v>62641</v>
      </c>
      <c r="C18" s="216">
        <f>SUM(C15:C17)</f>
        <v>52169</v>
      </c>
      <c r="D18" s="216">
        <f>SUM(D15:D17)</f>
        <v>28317</v>
      </c>
      <c r="E18" s="299">
        <f>SUM(E15:E17)</f>
        <v>0</v>
      </c>
      <c r="F18" s="217">
        <f>SUM(F15:F17)</f>
        <v>143127</v>
      </c>
      <c r="G18" s="169"/>
      <c r="H18" s="294"/>
      <c r="I18" s="294"/>
      <c r="J18" s="294"/>
      <c r="K18" s="294"/>
      <c r="L18" s="294"/>
      <c r="M18" s="294"/>
      <c r="N18" s="294"/>
      <c r="O18" s="294"/>
      <c r="P18" s="294"/>
      <c r="Q18" s="294"/>
      <c r="R18" s="294"/>
      <c r="S18" s="294"/>
      <c r="T18" s="294"/>
      <c r="U18" s="294"/>
    </row>
    <row r="19" spans="2:21" s="211" customFormat="1" ht="15" customHeight="1" thickTop="1">
      <c r="B19" s="214"/>
      <c r="C19" s="214"/>
      <c r="D19" s="214"/>
      <c r="E19" s="161"/>
      <c r="F19" s="79"/>
      <c r="G19" s="300"/>
      <c r="H19" s="294"/>
      <c r="I19" s="294"/>
      <c r="J19" s="294"/>
      <c r="K19" s="294"/>
      <c r="L19" s="294"/>
      <c r="M19" s="294"/>
      <c r="N19" s="294"/>
      <c r="O19" s="294"/>
      <c r="P19" s="294"/>
      <c r="Q19" s="294"/>
      <c r="R19" s="294"/>
      <c r="S19" s="294"/>
      <c r="T19" s="294"/>
      <c r="U19" s="294"/>
    </row>
    <row r="20" spans="1:21" s="211" customFormat="1" ht="30" customHeight="1">
      <c r="A20" s="298" t="s">
        <v>208</v>
      </c>
      <c r="B20" s="301"/>
      <c r="C20" s="301"/>
      <c r="D20" s="301"/>
      <c r="E20" s="302"/>
      <c r="F20" s="169"/>
      <c r="G20" s="161"/>
      <c r="H20" s="294"/>
      <c r="I20" s="294"/>
      <c r="J20" s="294"/>
      <c r="K20" s="294"/>
      <c r="L20" s="294"/>
      <c r="M20" s="294"/>
      <c r="N20" s="294"/>
      <c r="O20" s="294"/>
      <c r="P20" s="294"/>
      <c r="Q20" s="294"/>
      <c r="R20" s="294"/>
      <c r="S20" s="294"/>
      <c r="T20" s="294"/>
      <c r="U20" s="294"/>
    </row>
    <row r="21" spans="1:21" s="211" customFormat="1" ht="15" customHeight="1">
      <c r="A21" s="11" t="s">
        <v>201</v>
      </c>
      <c r="B21" s="169">
        <v>0</v>
      </c>
      <c r="C21" s="228">
        <v>76046</v>
      </c>
      <c r="D21" s="228">
        <v>46333</v>
      </c>
      <c r="E21" s="212">
        <v>0</v>
      </c>
      <c r="F21" s="228">
        <f>SUM(B21:E21)</f>
        <v>122379</v>
      </c>
      <c r="G21" s="161"/>
      <c r="H21" s="294"/>
      <c r="I21" s="294"/>
      <c r="J21" s="294"/>
      <c r="K21" s="294"/>
      <c r="L21" s="294"/>
      <c r="M21" s="294"/>
      <c r="N21" s="294"/>
      <c r="O21" s="294"/>
      <c r="P21" s="294"/>
      <c r="Q21" s="294"/>
      <c r="R21" s="294"/>
      <c r="S21" s="294"/>
      <c r="T21" s="294"/>
      <c r="U21" s="294"/>
    </row>
    <row r="22" spans="1:21" s="211" customFormat="1" ht="15" customHeight="1">
      <c r="A22" s="211" t="s">
        <v>206</v>
      </c>
      <c r="B22" s="169">
        <v>0</v>
      </c>
      <c r="C22" s="228">
        <v>38023</v>
      </c>
      <c r="D22" s="228">
        <v>9456</v>
      </c>
      <c r="E22" s="228">
        <v>26974</v>
      </c>
      <c r="F22" s="228">
        <f>SUM(B22:E22)</f>
        <v>74453</v>
      </c>
      <c r="G22" s="161"/>
      <c r="H22" s="294"/>
      <c r="I22" s="294"/>
      <c r="J22" s="294"/>
      <c r="K22" s="294"/>
      <c r="L22" s="294"/>
      <c r="M22" s="294"/>
      <c r="N22" s="294"/>
      <c r="O22" s="294"/>
      <c r="P22" s="294"/>
      <c r="Q22" s="294"/>
      <c r="R22" s="294"/>
      <c r="S22" s="294"/>
      <c r="T22" s="294"/>
      <c r="U22" s="294"/>
    </row>
    <row r="23" spans="1:21" s="211" customFormat="1" ht="15" customHeight="1">
      <c r="A23" s="211" t="s">
        <v>203</v>
      </c>
      <c r="B23" s="169">
        <v>0</v>
      </c>
      <c r="C23" s="169">
        <v>0</v>
      </c>
      <c r="D23" s="169">
        <v>0</v>
      </c>
      <c r="E23" s="169">
        <v>0</v>
      </c>
      <c r="F23" s="212">
        <f>SUM(B23:E23)</f>
        <v>0</v>
      </c>
      <c r="G23" s="161"/>
      <c r="H23" s="294"/>
      <c r="I23" s="294"/>
      <c r="J23" s="294"/>
      <c r="K23" s="294"/>
      <c r="L23" s="294"/>
      <c r="M23" s="294"/>
      <c r="N23" s="294"/>
      <c r="O23" s="294"/>
      <c r="P23" s="294"/>
      <c r="Q23" s="294"/>
      <c r="R23" s="294"/>
      <c r="S23" s="294"/>
      <c r="T23" s="294"/>
      <c r="U23" s="294"/>
    </row>
    <row r="24" spans="1:21" s="211" customFormat="1" ht="15" customHeight="1" thickBot="1">
      <c r="A24" s="295" t="s">
        <v>165</v>
      </c>
      <c r="B24" s="299">
        <f>SUM(B21:B23)</f>
        <v>0</v>
      </c>
      <c r="C24" s="216">
        <f>SUM(C21:C23)</f>
        <v>114069</v>
      </c>
      <c r="D24" s="216">
        <f>SUM(D21:D23)</f>
        <v>55789</v>
      </c>
      <c r="E24" s="216">
        <f>SUM(E21:E23)</f>
        <v>26974</v>
      </c>
      <c r="F24" s="217">
        <f>SUM(F21:F23)</f>
        <v>196832</v>
      </c>
      <c r="G24" s="169"/>
      <c r="H24" s="294"/>
      <c r="I24" s="294"/>
      <c r="J24" s="294"/>
      <c r="K24" s="294"/>
      <c r="L24" s="294"/>
      <c r="M24" s="294"/>
      <c r="N24" s="294"/>
      <c r="O24" s="294"/>
      <c r="P24" s="294"/>
      <c r="Q24" s="294"/>
      <c r="R24" s="294"/>
      <c r="S24" s="294"/>
      <c r="T24" s="294"/>
      <c r="U24" s="294"/>
    </row>
    <row r="25" spans="2:21" s="220" customFormat="1" ht="15" customHeight="1" thickTop="1">
      <c r="B25" s="301"/>
      <c r="C25" s="301"/>
      <c r="D25" s="301"/>
      <c r="E25" s="301"/>
      <c r="F25" s="301"/>
      <c r="G25" s="303"/>
      <c r="H25" s="304"/>
      <c r="I25" s="304"/>
      <c r="J25" s="304"/>
      <c r="K25" s="304"/>
      <c r="L25" s="304"/>
      <c r="M25" s="304"/>
      <c r="N25" s="304"/>
      <c r="O25" s="304"/>
      <c r="P25" s="304"/>
      <c r="Q25" s="304"/>
      <c r="R25" s="304"/>
      <c r="S25" s="304"/>
      <c r="T25" s="304"/>
      <c r="U25" s="304"/>
    </row>
    <row r="26" spans="1:21" s="211" customFormat="1" ht="30" customHeight="1">
      <c r="A26" s="298" t="s">
        <v>207</v>
      </c>
      <c r="B26" s="214"/>
      <c r="C26" s="214"/>
      <c r="D26" s="214"/>
      <c r="E26" s="214"/>
      <c r="F26" s="214"/>
      <c r="G26" s="161"/>
      <c r="H26" s="294"/>
      <c r="I26" s="294"/>
      <c r="J26" s="294"/>
      <c r="K26" s="294"/>
      <c r="L26" s="294"/>
      <c r="M26" s="294"/>
      <c r="N26" s="294"/>
      <c r="O26" s="294"/>
      <c r="P26" s="294"/>
      <c r="Q26" s="294"/>
      <c r="R26" s="294"/>
      <c r="S26" s="294"/>
      <c r="T26" s="294"/>
      <c r="U26" s="294"/>
    </row>
    <row r="27" spans="1:21" s="211" customFormat="1" ht="15" customHeight="1">
      <c r="A27" s="211" t="s">
        <v>201</v>
      </c>
      <c r="B27" s="228">
        <f aca="true" t="shared" si="0" ref="B27:E29">B9+B15-B21</f>
        <v>84944</v>
      </c>
      <c r="C27" s="228">
        <f t="shared" si="0"/>
        <v>138831</v>
      </c>
      <c r="D27" s="204">
        <f t="shared" si="0"/>
        <v>-6719</v>
      </c>
      <c r="E27" s="212">
        <f t="shared" si="0"/>
        <v>0</v>
      </c>
      <c r="F27" s="228">
        <f>SUM(B27:E27)</f>
        <v>217056</v>
      </c>
      <c r="G27" s="161"/>
      <c r="H27" s="294"/>
      <c r="I27" s="294"/>
      <c r="J27" s="294"/>
      <c r="K27" s="294"/>
      <c r="L27" s="294"/>
      <c r="M27" s="294"/>
      <c r="N27" s="294"/>
      <c r="O27" s="294"/>
      <c r="P27" s="294"/>
      <c r="Q27" s="294"/>
      <c r="R27" s="294"/>
      <c r="S27" s="294"/>
      <c r="T27" s="294"/>
      <c r="U27" s="294"/>
    </row>
    <row r="28" spans="1:21" s="211" customFormat="1" ht="15" customHeight="1">
      <c r="A28" s="211" t="s">
        <v>202</v>
      </c>
      <c r="B28" s="228">
        <f t="shared" si="0"/>
        <v>112002</v>
      </c>
      <c r="C28" s="228">
        <f t="shared" si="0"/>
        <v>68221</v>
      </c>
      <c r="D28" s="204">
        <f t="shared" si="0"/>
        <v>10445</v>
      </c>
      <c r="E28" s="204">
        <f t="shared" si="0"/>
        <v>-26974</v>
      </c>
      <c r="F28" s="228">
        <f>SUM(B28:E28)</f>
        <v>163694</v>
      </c>
      <c r="G28" s="161"/>
      <c r="H28" s="294"/>
      <c r="I28" s="294"/>
      <c r="J28" s="294"/>
      <c r="K28" s="294"/>
      <c r="L28" s="294"/>
      <c r="M28" s="294"/>
      <c r="N28" s="294"/>
      <c r="O28" s="294"/>
      <c r="P28" s="294"/>
      <c r="Q28" s="294"/>
      <c r="R28" s="294"/>
      <c r="S28" s="294"/>
      <c r="T28" s="294"/>
      <c r="U28" s="294"/>
    </row>
    <row r="29" spans="1:21" s="211" customFormat="1" ht="15" customHeight="1">
      <c r="A29" s="211" t="s">
        <v>203</v>
      </c>
      <c r="B29" s="169">
        <f t="shared" si="0"/>
        <v>0</v>
      </c>
      <c r="C29" s="169">
        <f t="shared" si="0"/>
        <v>0</v>
      </c>
      <c r="D29" s="169">
        <f t="shared" si="0"/>
        <v>0</v>
      </c>
      <c r="E29" s="169">
        <f t="shared" si="0"/>
        <v>0</v>
      </c>
      <c r="F29" s="169">
        <f>SUM(B29:E29)</f>
        <v>0</v>
      </c>
      <c r="G29" s="161"/>
      <c r="H29" s="294"/>
      <c r="I29" s="294"/>
      <c r="J29" s="294"/>
      <c r="K29" s="294"/>
      <c r="L29" s="294"/>
      <c r="M29" s="294"/>
      <c r="N29" s="294"/>
      <c r="O29" s="294"/>
      <c r="P29" s="294"/>
      <c r="Q29" s="294"/>
      <c r="R29" s="294"/>
      <c r="S29" s="294"/>
      <c r="T29" s="294"/>
      <c r="U29" s="294"/>
    </row>
    <row r="30" spans="1:21" ht="15" customHeight="1" thickBot="1">
      <c r="A30" s="50" t="s">
        <v>165</v>
      </c>
      <c r="B30" s="268">
        <f>SUM(B27:B29)</f>
        <v>196946</v>
      </c>
      <c r="C30" s="268">
        <f>SUM(C27:C29)</f>
        <v>207052</v>
      </c>
      <c r="D30" s="268">
        <f>SUM(D27:D29)</f>
        <v>3726</v>
      </c>
      <c r="E30" s="268">
        <f>SUM(E27:E29)</f>
        <v>-26974</v>
      </c>
      <c r="F30" s="268">
        <f>SUM(F27:F29)</f>
        <v>380750</v>
      </c>
      <c r="G30" s="161"/>
      <c r="H30" s="291"/>
      <c r="I30" s="291"/>
      <c r="J30" s="291"/>
      <c r="K30" s="291"/>
      <c r="L30" s="291"/>
      <c r="M30" s="291"/>
      <c r="N30" s="291"/>
      <c r="O30" s="291"/>
      <c r="P30" s="291"/>
      <c r="Q30" s="291"/>
      <c r="R30" s="291"/>
      <c r="S30" s="291"/>
      <c r="T30" s="291"/>
      <c r="U30" s="291"/>
    </row>
    <row r="31" spans="2:22" ht="15" customHeight="1" thickTop="1">
      <c r="B31" s="213"/>
      <c r="C31" s="213"/>
      <c r="D31" s="213"/>
      <c r="F31" s="161"/>
      <c r="H31" s="291"/>
      <c r="I31" s="291"/>
      <c r="J31" s="291"/>
      <c r="K31" s="291"/>
      <c r="L31" s="291"/>
      <c r="M31" s="291"/>
      <c r="N31" s="291"/>
      <c r="O31" s="291"/>
      <c r="P31" s="291"/>
      <c r="Q31" s="291"/>
      <c r="R31" s="291"/>
      <c r="S31" s="291"/>
      <c r="T31" s="291"/>
      <c r="U31" s="291"/>
      <c r="V31" s="291"/>
    </row>
    <row r="32" spans="2:22" s="79" customFormat="1" ht="15" customHeight="1">
      <c r="B32" s="213"/>
      <c r="C32" s="213"/>
      <c r="D32" s="213"/>
      <c r="G32" s="161"/>
      <c r="H32" s="161"/>
      <c r="I32" s="161"/>
      <c r="J32" s="161"/>
      <c r="K32" s="161"/>
      <c r="L32" s="161"/>
      <c r="M32" s="161"/>
      <c r="N32" s="161"/>
      <c r="O32" s="161"/>
      <c r="P32" s="161"/>
      <c r="Q32" s="161"/>
      <c r="R32" s="161"/>
      <c r="S32" s="161"/>
      <c r="T32" s="161"/>
      <c r="U32" s="161"/>
      <c r="V32" s="161"/>
    </row>
    <row r="33" spans="2:22" ht="15" customHeight="1">
      <c r="B33" s="213"/>
      <c r="C33" s="213"/>
      <c r="D33" s="213"/>
      <c r="F33" s="161"/>
      <c r="G33" s="161"/>
      <c r="H33" s="291"/>
      <c r="I33" s="291"/>
      <c r="J33" s="291"/>
      <c r="K33" s="291"/>
      <c r="L33" s="291"/>
      <c r="M33" s="291"/>
      <c r="N33" s="291"/>
      <c r="O33" s="291"/>
      <c r="P33" s="291"/>
      <c r="Q33" s="291"/>
      <c r="R33" s="291"/>
      <c r="S33" s="291"/>
      <c r="T33" s="291"/>
      <c r="U33" s="291"/>
      <c r="V33" s="291"/>
    </row>
    <row r="34" spans="2:22" ht="15" customHeight="1">
      <c r="B34" s="213"/>
      <c r="C34" s="213"/>
      <c r="D34" s="213"/>
      <c r="F34" s="161"/>
      <c r="G34" s="161"/>
      <c r="H34" s="291"/>
      <c r="I34" s="291"/>
      <c r="J34" s="291"/>
      <c r="K34" s="291"/>
      <c r="L34" s="291"/>
      <c r="M34" s="291"/>
      <c r="N34" s="291"/>
      <c r="O34" s="291"/>
      <c r="P34" s="291"/>
      <c r="Q34" s="291"/>
      <c r="R34" s="291"/>
      <c r="S34" s="291"/>
      <c r="T34" s="291"/>
      <c r="U34" s="291"/>
      <c r="V34" s="291"/>
    </row>
    <row r="35" spans="2:22" ht="15" customHeight="1">
      <c r="B35" s="213"/>
      <c r="C35" s="213"/>
      <c r="D35" s="213"/>
      <c r="F35" s="161"/>
      <c r="G35" s="161"/>
      <c r="H35" s="291"/>
      <c r="I35" s="291"/>
      <c r="J35" s="291"/>
      <c r="K35" s="291"/>
      <c r="L35" s="291"/>
      <c r="M35" s="291"/>
      <c r="N35" s="291"/>
      <c r="O35" s="291"/>
      <c r="P35" s="291"/>
      <c r="Q35" s="291"/>
      <c r="R35" s="291"/>
      <c r="S35" s="291"/>
      <c r="T35" s="291"/>
      <c r="U35" s="291"/>
      <c r="V35" s="291"/>
    </row>
    <row r="36" spans="2:22" ht="15" customHeight="1">
      <c r="B36" s="213"/>
      <c r="C36" s="213"/>
      <c r="D36" s="213"/>
      <c r="F36" s="161"/>
      <c r="G36" s="161"/>
      <c r="H36" s="291"/>
      <c r="I36" s="291"/>
      <c r="J36" s="291"/>
      <c r="K36" s="291"/>
      <c r="L36" s="291"/>
      <c r="M36" s="291"/>
      <c r="N36" s="291"/>
      <c r="O36" s="291"/>
      <c r="P36" s="291"/>
      <c r="Q36" s="291"/>
      <c r="R36" s="291"/>
      <c r="S36" s="291"/>
      <c r="T36" s="291"/>
      <c r="U36" s="291"/>
      <c r="V36" s="291"/>
    </row>
    <row r="37" spans="2:22" ht="15" customHeight="1">
      <c r="B37" s="213"/>
      <c r="C37" s="213"/>
      <c r="D37" s="213"/>
      <c r="F37" s="161"/>
      <c r="G37" s="161"/>
      <c r="H37" s="291"/>
      <c r="I37" s="291"/>
      <c r="J37" s="291"/>
      <c r="K37" s="291"/>
      <c r="L37" s="291"/>
      <c r="M37" s="291"/>
      <c r="N37" s="291"/>
      <c r="O37" s="291"/>
      <c r="P37" s="291"/>
      <c r="Q37" s="291"/>
      <c r="R37" s="291"/>
      <c r="S37" s="291"/>
      <c r="T37" s="291"/>
      <c r="U37" s="291"/>
      <c r="V37" s="291"/>
    </row>
    <row r="38" spans="6:22" ht="15" customHeight="1">
      <c r="F38" s="161" t="s">
        <v>108</v>
      </c>
      <c r="G38" s="161"/>
      <c r="H38" s="291"/>
      <c r="I38" s="291"/>
      <c r="J38" s="291"/>
      <c r="K38" s="291"/>
      <c r="L38" s="291"/>
      <c r="M38" s="291"/>
      <c r="N38" s="291"/>
      <c r="O38" s="291"/>
      <c r="P38" s="291"/>
      <c r="Q38" s="291"/>
      <c r="R38" s="291"/>
      <c r="S38" s="291"/>
      <c r="T38" s="291"/>
      <c r="U38" s="291"/>
      <c r="V38" s="291"/>
    </row>
    <row r="39" spans="6:22" ht="15" customHeight="1">
      <c r="F39" s="161"/>
      <c r="G39" s="161"/>
      <c r="H39" s="291"/>
      <c r="I39" s="291"/>
      <c r="J39" s="291"/>
      <c r="K39" s="291"/>
      <c r="L39" s="291"/>
      <c r="M39" s="291"/>
      <c r="N39" s="291"/>
      <c r="O39" s="291"/>
      <c r="P39" s="291"/>
      <c r="Q39" s="291"/>
      <c r="R39" s="291"/>
      <c r="S39" s="291"/>
      <c r="T39" s="291"/>
      <c r="U39" s="291"/>
      <c r="V39" s="291"/>
    </row>
    <row r="40" spans="6:22" ht="15" customHeight="1">
      <c r="F40" s="161"/>
      <c r="G40" s="161"/>
      <c r="H40" s="291"/>
      <c r="I40" s="291"/>
      <c r="J40" s="291"/>
      <c r="K40" s="291"/>
      <c r="L40" s="291"/>
      <c r="M40" s="291"/>
      <c r="N40" s="291"/>
      <c r="O40" s="291"/>
      <c r="P40" s="291"/>
      <c r="Q40" s="291"/>
      <c r="R40" s="291"/>
      <c r="S40" s="291"/>
      <c r="T40" s="291"/>
      <c r="U40" s="291"/>
      <c r="V40" s="291"/>
    </row>
    <row r="41" spans="6:22" ht="15" customHeight="1">
      <c r="F41" s="161"/>
      <c r="G41" s="161"/>
      <c r="H41" s="291"/>
      <c r="I41" s="291"/>
      <c r="J41" s="291"/>
      <c r="K41" s="291"/>
      <c r="L41" s="291"/>
      <c r="M41" s="291"/>
      <c r="N41" s="291"/>
      <c r="O41" s="291"/>
      <c r="P41" s="291"/>
      <c r="Q41" s="291"/>
      <c r="R41" s="291"/>
      <c r="S41" s="291"/>
      <c r="T41" s="291"/>
      <c r="U41" s="291"/>
      <c r="V41" s="291"/>
    </row>
    <row r="42" spans="6:22" ht="15" customHeight="1">
      <c r="F42" s="161"/>
      <c r="G42" s="161"/>
      <c r="H42" s="291"/>
      <c r="I42" s="291"/>
      <c r="J42" s="291"/>
      <c r="K42" s="291"/>
      <c r="L42" s="291"/>
      <c r="M42" s="291"/>
      <c r="N42" s="291"/>
      <c r="O42" s="291"/>
      <c r="P42" s="291"/>
      <c r="Q42" s="291"/>
      <c r="R42" s="291"/>
      <c r="S42" s="291"/>
      <c r="T42" s="291"/>
      <c r="U42" s="291"/>
      <c r="V42" s="291"/>
    </row>
    <row r="43" spans="6:22" ht="15" customHeight="1">
      <c r="F43" s="161"/>
      <c r="G43" s="161"/>
      <c r="H43" s="291"/>
      <c r="I43" s="291"/>
      <c r="J43" s="291"/>
      <c r="K43" s="291"/>
      <c r="L43" s="291"/>
      <c r="M43" s="291"/>
      <c r="N43" s="291"/>
      <c r="O43" s="291"/>
      <c r="P43" s="291"/>
      <c r="Q43" s="291"/>
      <c r="R43" s="291"/>
      <c r="S43" s="291"/>
      <c r="T43" s="291"/>
      <c r="U43" s="291"/>
      <c r="V43" s="291"/>
    </row>
    <row r="44" spans="6:22" ht="15" customHeight="1">
      <c r="F44" s="161"/>
      <c r="G44" s="161"/>
      <c r="H44" s="291"/>
      <c r="I44" s="291"/>
      <c r="J44" s="291"/>
      <c r="K44" s="291"/>
      <c r="L44" s="291"/>
      <c r="M44" s="291"/>
      <c r="N44" s="291"/>
      <c r="O44" s="291"/>
      <c r="P44" s="291"/>
      <c r="Q44" s="291"/>
      <c r="R44" s="291"/>
      <c r="S44" s="291"/>
      <c r="T44" s="291"/>
      <c r="U44" s="291"/>
      <c r="V44" s="291"/>
    </row>
    <row r="45" spans="6:22" ht="15" customHeight="1">
      <c r="F45" s="161"/>
      <c r="G45" s="161"/>
      <c r="H45" s="291"/>
      <c r="I45" s="291"/>
      <c r="J45" s="291"/>
      <c r="K45" s="291"/>
      <c r="L45" s="291"/>
      <c r="M45" s="291"/>
      <c r="N45" s="291"/>
      <c r="O45" s="291"/>
      <c r="P45" s="291"/>
      <c r="Q45" s="291"/>
      <c r="R45" s="291"/>
      <c r="S45" s="291"/>
      <c r="T45" s="291"/>
      <c r="U45" s="291"/>
      <c r="V45" s="291"/>
    </row>
    <row r="46" spans="6:22" ht="15" customHeight="1">
      <c r="F46" s="161"/>
      <c r="G46" s="161"/>
      <c r="H46" s="291"/>
      <c r="I46" s="291"/>
      <c r="J46" s="291"/>
      <c r="K46" s="291"/>
      <c r="L46" s="291"/>
      <c r="M46" s="291"/>
      <c r="N46" s="291"/>
      <c r="O46" s="291"/>
      <c r="P46" s="291"/>
      <c r="Q46" s="291"/>
      <c r="R46" s="291"/>
      <c r="S46" s="291"/>
      <c r="T46" s="291"/>
      <c r="U46" s="291"/>
      <c r="V46" s="291"/>
    </row>
    <row r="47" spans="6:22" ht="15" customHeight="1">
      <c r="F47" s="161"/>
      <c r="G47" s="161"/>
      <c r="H47" s="291"/>
      <c r="I47" s="291"/>
      <c r="J47" s="291"/>
      <c r="K47" s="291"/>
      <c r="L47" s="291"/>
      <c r="M47" s="291"/>
      <c r="N47" s="291"/>
      <c r="O47" s="291"/>
      <c r="P47" s="291"/>
      <c r="Q47" s="291"/>
      <c r="R47" s="291"/>
      <c r="S47" s="291"/>
      <c r="T47" s="291"/>
      <c r="U47" s="291"/>
      <c r="V47" s="291"/>
    </row>
    <row r="48" spans="6:22" ht="15" customHeight="1">
      <c r="F48" s="161"/>
      <c r="G48" s="161"/>
      <c r="H48" s="291"/>
      <c r="I48" s="291"/>
      <c r="J48" s="291"/>
      <c r="K48" s="291"/>
      <c r="L48" s="291"/>
      <c r="M48" s="291"/>
      <c r="N48" s="291"/>
      <c r="O48" s="291"/>
      <c r="P48" s="291"/>
      <c r="Q48" s="291"/>
      <c r="R48" s="291"/>
      <c r="S48" s="291"/>
      <c r="T48" s="291"/>
      <c r="U48" s="291"/>
      <c r="V48" s="291"/>
    </row>
    <row r="49" spans="6:22" s="11" customFormat="1" ht="15" customHeight="1">
      <c r="F49" s="161"/>
      <c r="G49" s="161"/>
      <c r="H49" s="291"/>
      <c r="I49" s="291"/>
      <c r="J49" s="291"/>
      <c r="K49" s="291"/>
      <c r="L49" s="291"/>
      <c r="M49" s="291"/>
      <c r="N49" s="291"/>
      <c r="O49" s="291"/>
      <c r="P49" s="291"/>
      <c r="Q49" s="291"/>
      <c r="R49" s="291"/>
      <c r="S49" s="291"/>
      <c r="T49" s="291"/>
      <c r="U49" s="291"/>
      <c r="V49" s="291"/>
    </row>
    <row r="50" spans="6:22" s="11" customFormat="1" ht="15" customHeight="1">
      <c r="F50" s="161"/>
      <c r="G50" s="161"/>
      <c r="H50" s="291"/>
      <c r="I50" s="291"/>
      <c r="J50" s="291"/>
      <c r="K50" s="291"/>
      <c r="L50" s="291"/>
      <c r="M50" s="291"/>
      <c r="N50" s="291"/>
      <c r="O50" s="291"/>
      <c r="P50" s="291"/>
      <c r="Q50" s="291"/>
      <c r="R50" s="291"/>
      <c r="S50" s="291"/>
      <c r="T50" s="291"/>
      <c r="U50" s="291"/>
      <c r="V50" s="291"/>
    </row>
    <row r="51" spans="6:22" s="11" customFormat="1" ht="15" customHeight="1">
      <c r="F51" s="161"/>
      <c r="G51" s="161"/>
      <c r="H51" s="291"/>
      <c r="I51" s="291"/>
      <c r="J51" s="291"/>
      <c r="K51" s="291"/>
      <c r="L51" s="291"/>
      <c r="M51" s="291"/>
      <c r="N51" s="291"/>
      <c r="O51" s="291"/>
      <c r="P51" s="291"/>
      <c r="Q51" s="291"/>
      <c r="R51" s="291"/>
      <c r="S51" s="291"/>
      <c r="T51" s="291"/>
      <c r="U51" s="291"/>
      <c r="V51" s="291"/>
    </row>
    <row r="52" spans="6:22" s="11" customFormat="1" ht="15" customHeight="1">
      <c r="F52" s="161"/>
      <c r="G52" s="161"/>
      <c r="H52" s="291"/>
      <c r="I52" s="291"/>
      <c r="J52" s="291"/>
      <c r="K52" s="291"/>
      <c r="L52" s="291"/>
      <c r="M52" s="291"/>
      <c r="N52" s="291"/>
      <c r="O52" s="291"/>
      <c r="P52" s="291"/>
      <c r="Q52" s="291"/>
      <c r="R52" s="291"/>
      <c r="S52" s="291"/>
      <c r="T52" s="291"/>
      <c r="U52" s="291"/>
      <c r="V52" s="291"/>
    </row>
    <row r="53" spans="6:22" s="11" customFormat="1" ht="15" customHeight="1">
      <c r="F53" s="161"/>
      <c r="G53" s="161"/>
      <c r="H53" s="291"/>
      <c r="I53" s="291"/>
      <c r="J53" s="291"/>
      <c r="K53" s="291"/>
      <c r="L53" s="291"/>
      <c r="M53" s="291"/>
      <c r="N53" s="291"/>
      <c r="O53" s="291"/>
      <c r="P53" s="291"/>
      <c r="Q53" s="291"/>
      <c r="R53" s="291"/>
      <c r="S53" s="291"/>
      <c r="T53" s="291"/>
      <c r="U53" s="291"/>
      <c r="V53" s="291"/>
    </row>
    <row r="54" spans="6:22" s="11" customFormat="1" ht="15" customHeight="1">
      <c r="F54" s="161"/>
      <c r="G54" s="161"/>
      <c r="H54" s="291"/>
      <c r="I54" s="291"/>
      <c r="J54" s="291"/>
      <c r="K54" s="291"/>
      <c r="L54" s="291"/>
      <c r="M54" s="291"/>
      <c r="N54" s="291"/>
      <c r="O54" s="291"/>
      <c r="P54" s="291"/>
      <c r="Q54" s="291"/>
      <c r="R54" s="291"/>
      <c r="S54" s="291"/>
      <c r="T54" s="291"/>
      <c r="U54" s="291"/>
      <c r="V54" s="291"/>
    </row>
    <row r="55" spans="6:22" s="11" customFormat="1" ht="15" customHeight="1">
      <c r="F55" s="161"/>
      <c r="G55" s="161"/>
      <c r="H55" s="291"/>
      <c r="I55" s="291"/>
      <c r="J55" s="291"/>
      <c r="K55" s="291"/>
      <c r="L55" s="291"/>
      <c r="M55" s="291"/>
      <c r="N55" s="291"/>
      <c r="O55" s="291"/>
      <c r="P55" s="291"/>
      <c r="Q55" s="291"/>
      <c r="R55" s="291"/>
      <c r="S55" s="291"/>
      <c r="T55" s="291"/>
      <c r="U55" s="291"/>
      <c r="V55" s="291"/>
    </row>
    <row r="56" spans="6:22" s="11" customFormat="1" ht="15" customHeight="1">
      <c r="F56" s="161"/>
      <c r="G56" s="161"/>
      <c r="H56" s="291"/>
      <c r="I56" s="291"/>
      <c r="J56" s="291"/>
      <c r="K56" s="291"/>
      <c r="L56" s="291"/>
      <c r="M56" s="291"/>
      <c r="N56" s="291"/>
      <c r="O56" s="291"/>
      <c r="P56" s="291"/>
      <c r="Q56" s="291"/>
      <c r="R56" s="291"/>
      <c r="S56" s="291"/>
      <c r="T56" s="291"/>
      <c r="U56" s="291"/>
      <c r="V56" s="291"/>
    </row>
    <row r="57" spans="6:22" s="11" customFormat="1" ht="15" customHeight="1">
      <c r="F57" s="161"/>
      <c r="G57" s="161"/>
      <c r="H57" s="291"/>
      <c r="I57" s="291"/>
      <c r="J57" s="291"/>
      <c r="K57" s="291"/>
      <c r="L57" s="291"/>
      <c r="M57" s="291"/>
      <c r="N57" s="291"/>
      <c r="O57" s="291"/>
      <c r="P57" s="291"/>
      <c r="Q57" s="291"/>
      <c r="R57" s="291"/>
      <c r="S57" s="291"/>
      <c r="T57" s="291"/>
      <c r="U57" s="291"/>
      <c r="V57" s="291"/>
    </row>
    <row r="58" spans="6:22" s="11" customFormat="1" ht="15" customHeight="1">
      <c r="F58" s="161"/>
      <c r="G58" s="161"/>
      <c r="H58" s="291"/>
      <c r="I58" s="291"/>
      <c r="J58" s="291"/>
      <c r="K58" s="291"/>
      <c r="L58" s="291"/>
      <c r="M58" s="291"/>
      <c r="N58" s="291"/>
      <c r="O58" s="291"/>
      <c r="P58" s="291"/>
      <c r="Q58" s="291"/>
      <c r="R58" s="291"/>
      <c r="S58" s="291"/>
      <c r="T58" s="291"/>
      <c r="U58" s="291"/>
      <c r="V58" s="291"/>
    </row>
    <row r="59" spans="6:22" s="11" customFormat="1" ht="15" customHeight="1">
      <c r="F59" s="161"/>
      <c r="G59" s="161"/>
      <c r="H59" s="291"/>
      <c r="I59" s="291"/>
      <c r="J59" s="291"/>
      <c r="K59" s="291"/>
      <c r="L59" s="291"/>
      <c r="M59" s="291"/>
      <c r="N59" s="291"/>
      <c r="O59" s="291"/>
      <c r="P59" s="291"/>
      <c r="Q59" s="291"/>
      <c r="R59" s="291"/>
      <c r="S59" s="291"/>
      <c r="T59" s="291"/>
      <c r="U59" s="291"/>
      <c r="V59" s="291"/>
    </row>
    <row r="60" spans="6:22" s="11" customFormat="1" ht="15" customHeight="1">
      <c r="F60" s="161"/>
      <c r="G60" s="161"/>
      <c r="H60" s="291"/>
      <c r="I60" s="291"/>
      <c r="J60" s="291"/>
      <c r="K60" s="291"/>
      <c r="L60" s="291"/>
      <c r="M60" s="291"/>
      <c r="N60" s="291"/>
      <c r="O60" s="291"/>
      <c r="P60" s="291"/>
      <c r="Q60" s="291"/>
      <c r="R60" s="291"/>
      <c r="S60" s="291"/>
      <c r="T60" s="291"/>
      <c r="U60" s="291"/>
      <c r="V60" s="291"/>
    </row>
    <row r="61" spans="6:22" s="11" customFormat="1" ht="15" customHeight="1">
      <c r="F61" s="161"/>
      <c r="G61" s="161"/>
      <c r="H61" s="291"/>
      <c r="I61" s="291"/>
      <c r="J61" s="291"/>
      <c r="K61" s="291"/>
      <c r="L61" s="291"/>
      <c r="M61" s="291"/>
      <c r="N61" s="291"/>
      <c r="O61" s="291"/>
      <c r="P61" s="291"/>
      <c r="Q61" s="291"/>
      <c r="R61" s="291"/>
      <c r="S61" s="291"/>
      <c r="T61" s="291"/>
      <c r="U61" s="291"/>
      <c r="V61" s="291"/>
    </row>
    <row r="62" spans="6:22" s="11" customFormat="1" ht="15" customHeight="1">
      <c r="F62" s="161"/>
      <c r="G62" s="161"/>
      <c r="H62" s="291"/>
      <c r="I62" s="291"/>
      <c r="J62" s="291"/>
      <c r="K62" s="291"/>
      <c r="L62" s="291"/>
      <c r="M62" s="291"/>
      <c r="N62" s="291"/>
      <c r="O62" s="291"/>
      <c r="P62" s="291"/>
      <c r="Q62" s="291"/>
      <c r="R62" s="291"/>
      <c r="S62" s="291"/>
      <c r="T62" s="291"/>
      <c r="U62" s="291"/>
      <c r="V62" s="291"/>
    </row>
    <row r="63" spans="6:22" s="11" customFormat="1" ht="15" customHeight="1">
      <c r="F63" s="161"/>
      <c r="G63" s="161"/>
      <c r="H63" s="291"/>
      <c r="I63" s="291"/>
      <c r="J63" s="291"/>
      <c r="K63" s="291"/>
      <c r="L63" s="291"/>
      <c r="M63" s="291"/>
      <c r="N63" s="291"/>
      <c r="O63" s="291"/>
      <c r="P63" s="291"/>
      <c r="Q63" s="291"/>
      <c r="R63" s="291"/>
      <c r="S63" s="291"/>
      <c r="T63" s="291"/>
      <c r="U63" s="291"/>
      <c r="V63" s="291"/>
    </row>
    <row r="64" spans="6:22" s="11" customFormat="1" ht="15" customHeight="1">
      <c r="F64" s="161"/>
      <c r="G64" s="161"/>
      <c r="H64" s="291"/>
      <c r="I64" s="291"/>
      <c r="J64" s="291"/>
      <c r="K64" s="291"/>
      <c r="L64" s="291"/>
      <c r="M64" s="291"/>
      <c r="N64" s="291"/>
      <c r="O64" s="291"/>
      <c r="P64" s="291"/>
      <c r="Q64" s="291"/>
      <c r="R64" s="291"/>
      <c r="S64" s="291"/>
      <c r="T64" s="291"/>
      <c r="U64" s="291"/>
      <c r="V64" s="291"/>
    </row>
    <row r="65" spans="6:22" s="11" customFormat="1" ht="15" customHeight="1">
      <c r="F65" s="161"/>
      <c r="G65" s="161"/>
      <c r="H65" s="291"/>
      <c r="I65" s="291"/>
      <c r="J65" s="291"/>
      <c r="K65" s="291"/>
      <c r="L65" s="291"/>
      <c r="M65" s="291"/>
      <c r="N65" s="291"/>
      <c r="O65" s="291"/>
      <c r="P65" s="291"/>
      <c r="Q65" s="291"/>
      <c r="R65" s="291"/>
      <c r="S65" s="291"/>
      <c r="T65" s="291"/>
      <c r="U65" s="291"/>
      <c r="V65" s="291"/>
    </row>
    <row r="66" spans="6:22" s="11" customFormat="1" ht="15" customHeight="1">
      <c r="F66" s="161"/>
      <c r="G66" s="161"/>
      <c r="H66" s="291"/>
      <c r="I66" s="291"/>
      <c r="J66" s="291"/>
      <c r="K66" s="291"/>
      <c r="L66" s="291"/>
      <c r="M66" s="291"/>
      <c r="N66" s="291"/>
      <c r="O66" s="291"/>
      <c r="P66" s="291"/>
      <c r="Q66" s="291"/>
      <c r="R66" s="291"/>
      <c r="S66" s="291"/>
      <c r="T66" s="291"/>
      <c r="U66" s="291"/>
      <c r="V66" s="291"/>
    </row>
    <row r="67" spans="6:22" s="11" customFormat="1" ht="15" customHeight="1">
      <c r="F67" s="161"/>
      <c r="G67" s="161"/>
      <c r="H67" s="291"/>
      <c r="I67" s="291"/>
      <c r="J67" s="291"/>
      <c r="K67" s="291"/>
      <c r="L67" s="291"/>
      <c r="M67" s="291"/>
      <c r="N67" s="291"/>
      <c r="O67" s="291"/>
      <c r="P67" s="291"/>
      <c r="Q67" s="291"/>
      <c r="R67" s="291"/>
      <c r="S67" s="291"/>
      <c r="T67" s="291"/>
      <c r="U67" s="291"/>
      <c r="V67" s="291"/>
    </row>
    <row r="68" spans="6:22" s="11" customFormat="1" ht="15" customHeight="1">
      <c r="F68" s="161"/>
      <c r="G68" s="161"/>
      <c r="H68" s="291"/>
      <c r="I68" s="291"/>
      <c r="J68" s="291"/>
      <c r="K68" s="291"/>
      <c r="L68" s="291"/>
      <c r="M68" s="291"/>
      <c r="N68" s="291"/>
      <c r="O68" s="291"/>
      <c r="P68" s="291"/>
      <c r="Q68" s="291"/>
      <c r="R68" s="291"/>
      <c r="S68" s="291"/>
      <c r="T68" s="291"/>
      <c r="U68" s="291"/>
      <c r="V68" s="291"/>
    </row>
    <row r="69" spans="6:22" s="11" customFormat="1" ht="15" customHeight="1">
      <c r="F69" s="161"/>
      <c r="G69" s="161"/>
      <c r="H69" s="291"/>
      <c r="I69" s="291"/>
      <c r="J69" s="291"/>
      <c r="K69" s="291"/>
      <c r="L69" s="291"/>
      <c r="M69" s="291"/>
      <c r="N69" s="291"/>
      <c r="O69" s="291"/>
      <c r="P69" s="291"/>
      <c r="Q69" s="291"/>
      <c r="R69" s="291"/>
      <c r="S69" s="291"/>
      <c r="T69" s="291"/>
      <c r="U69" s="291"/>
      <c r="V69" s="291"/>
    </row>
    <row r="70" spans="6:22" s="11" customFormat="1" ht="15" customHeight="1">
      <c r="F70" s="161"/>
      <c r="G70" s="161"/>
      <c r="H70" s="291"/>
      <c r="I70" s="291"/>
      <c r="J70" s="291"/>
      <c r="K70" s="291"/>
      <c r="L70" s="291"/>
      <c r="M70" s="291"/>
      <c r="N70" s="291"/>
      <c r="O70" s="291"/>
      <c r="P70" s="291"/>
      <c r="Q70" s="291"/>
      <c r="R70" s="291"/>
      <c r="S70" s="291"/>
      <c r="T70" s="291"/>
      <c r="U70" s="291"/>
      <c r="V70" s="291"/>
    </row>
    <row r="71" spans="6:22" s="11" customFormat="1" ht="15" customHeight="1">
      <c r="F71" s="161"/>
      <c r="G71" s="161"/>
      <c r="H71" s="291"/>
      <c r="I71" s="291"/>
      <c r="J71" s="291"/>
      <c r="K71" s="291"/>
      <c r="L71" s="291"/>
      <c r="M71" s="291"/>
      <c r="N71" s="291"/>
      <c r="O71" s="291"/>
      <c r="P71" s="291"/>
      <c r="Q71" s="291"/>
      <c r="R71" s="291"/>
      <c r="S71" s="291"/>
      <c r="T71" s="291"/>
      <c r="U71" s="291"/>
      <c r="V71" s="291"/>
    </row>
    <row r="72" spans="6:22" s="11" customFormat="1" ht="15" customHeight="1">
      <c r="F72" s="161"/>
      <c r="G72" s="161"/>
      <c r="H72" s="291"/>
      <c r="I72" s="291"/>
      <c r="J72" s="291"/>
      <c r="K72" s="291"/>
      <c r="L72" s="291"/>
      <c r="M72" s="291"/>
      <c r="N72" s="291"/>
      <c r="O72" s="291"/>
      <c r="P72" s="291"/>
      <c r="Q72" s="291"/>
      <c r="R72" s="291"/>
      <c r="S72" s="291"/>
      <c r="T72" s="291"/>
      <c r="U72" s="291"/>
      <c r="V72" s="291"/>
    </row>
    <row r="73" spans="6:22" s="11" customFormat="1" ht="15" customHeight="1">
      <c r="F73" s="161"/>
      <c r="G73" s="161"/>
      <c r="H73" s="291"/>
      <c r="I73" s="291"/>
      <c r="J73" s="291"/>
      <c r="K73" s="291"/>
      <c r="L73" s="291"/>
      <c r="M73" s="291"/>
      <c r="N73" s="291"/>
      <c r="O73" s="291"/>
      <c r="P73" s="291"/>
      <c r="Q73" s="291"/>
      <c r="R73" s="291"/>
      <c r="S73" s="291"/>
      <c r="T73" s="291"/>
      <c r="U73" s="291"/>
      <c r="V73" s="291"/>
    </row>
    <row r="74" spans="6:22" s="11" customFormat="1" ht="15" customHeight="1">
      <c r="F74" s="161"/>
      <c r="G74" s="161"/>
      <c r="H74" s="291"/>
      <c r="I74" s="291"/>
      <c r="J74" s="291"/>
      <c r="K74" s="291"/>
      <c r="L74" s="291"/>
      <c r="M74" s="291"/>
      <c r="N74" s="291"/>
      <c r="O74" s="291"/>
      <c r="P74" s="291"/>
      <c r="Q74" s="291"/>
      <c r="R74" s="291"/>
      <c r="S74" s="291"/>
      <c r="T74" s="291"/>
      <c r="U74" s="291"/>
      <c r="V74" s="291"/>
    </row>
    <row r="75" spans="6:22" s="11" customFormat="1" ht="15" customHeight="1">
      <c r="F75" s="161"/>
      <c r="G75" s="161"/>
      <c r="H75" s="291"/>
      <c r="I75" s="291"/>
      <c r="J75" s="291"/>
      <c r="K75" s="291"/>
      <c r="L75" s="291"/>
      <c r="M75" s="291"/>
      <c r="N75" s="291"/>
      <c r="O75" s="291"/>
      <c r="P75" s="291"/>
      <c r="Q75" s="291"/>
      <c r="R75" s="291"/>
      <c r="S75" s="291"/>
      <c r="T75" s="291"/>
      <c r="U75" s="291"/>
      <c r="V75" s="291"/>
    </row>
    <row r="76" spans="6:22" s="11" customFormat="1" ht="15" customHeight="1">
      <c r="F76" s="161"/>
      <c r="G76" s="161"/>
      <c r="H76" s="291"/>
      <c r="I76" s="291"/>
      <c r="J76" s="291"/>
      <c r="K76" s="291"/>
      <c r="L76" s="291"/>
      <c r="M76" s="291"/>
      <c r="N76" s="291"/>
      <c r="O76" s="291"/>
      <c r="P76" s="291"/>
      <c r="Q76" s="291"/>
      <c r="R76" s="291"/>
      <c r="S76" s="291"/>
      <c r="T76" s="291"/>
      <c r="U76" s="291"/>
      <c r="V76" s="291"/>
    </row>
    <row r="77" spans="6:22" s="11" customFormat="1" ht="15" customHeight="1">
      <c r="F77" s="161"/>
      <c r="G77" s="161"/>
      <c r="H77" s="291"/>
      <c r="I77" s="291"/>
      <c r="J77" s="291"/>
      <c r="K77" s="291"/>
      <c r="L77" s="291"/>
      <c r="M77" s="291"/>
      <c r="N77" s="291"/>
      <c r="O77" s="291"/>
      <c r="P77" s="291"/>
      <c r="Q77" s="291"/>
      <c r="R77" s="291"/>
      <c r="S77" s="291"/>
      <c r="T77" s="291"/>
      <c r="U77" s="291"/>
      <c r="V77" s="291"/>
    </row>
    <row r="78" spans="6:22" s="11" customFormat="1" ht="15" customHeight="1">
      <c r="F78" s="161"/>
      <c r="G78" s="161"/>
      <c r="H78" s="291"/>
      <c r="I78" s="291"/>
      <c r="J78" s="291"/>
      <c r="K78" s="291"/>
      <c r="L78" s="291"/>
      <c r="M78" s="291"/>
      <c r="N78" s="291"/>
      <c r="O78" s="291"/>
      <c r="P78" s="291"/>
      <c r="Q78" s="291"/>
      <c r="R78" s="291"/>
      <c r="S78" s="291"/>
      <c r="T78" s="291"/>
      <c r="U78" s="291"/>
      <c r="V78" s="291"/>
    </row>
    <row r="79" spans="6:22" s="11" customFormat="1" ht="15" customHeight="1">
      <c r="F79" s="161"/>
      <c r="G79" s="161"/>
      <c r="H79" s="291"/>
      <c r="I79" s="291"/>
      <c r="J79" s="291"/>
      <c r="K79" s="291"/>
      <c r="L79" s="291"/>
      <c r="M79" s="291"/>
      <c r="N79" s="291"/>
      <c r="O79" s="291"/>
      <c r="P79" s="291"/>
      <c r="Q79" s="291"/>
      <c r="R79" s="291"/>
      <c r="S79" s="291"/>
      <c r="T79" s="291"/>
      <c r="U79" s="291"/>
      <c r="V79" s="291"/>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E1"/>
    </sheetView>
  </sheetViews>
  <sheetFormatPr defaultColWidth="15.7109375" defaultRowHeight="15" customHeight="1"/>
  <cols>
    <col min="1" max="1" width="64.140625" style="11" bestFit="1" customWidth="1"/>
    <col min="2" max="2" width="17.28125" style="79" bestFit="1" customWidth="1"/>
    <col min="3" max="3" width="16.140625" style="79" bestFit="1" customWidth="1"/>
    <col min="4" max="4" width="12.7109375" style="11" bestFit="1" customWidth="1"/>
    <col min="5" max="5" width="16.140625" style="11" bestFit="1" customWidth="1"/>
    <col min="6" max="16384" width="15.7109375" style="11" customWidth="1"/>
  </cols>
  <sheetData>
    <row r="1" spans="1:5" s="50" customFormat="1" ht="30" customHeight="1">
      <c r="A1" s="49" t="s">
        <v>0</v>
      </c>
      <c r="B1" s="49"/>
      <c r="C1" s="49"/>
      <c r="D1" s="49"/>
      <c r="E1" s="49"/>
    </row>
    <row r="2" spans="1:3" s="51" customFormat="1" ht="15" customHeight="1">
      <c r="A2" s="3"/>
      <c r="B2" s="3"/>
      <c r="C2" s="3"/>
    </row>
    <row r="3" spans="1:5" s="52" customFormat="1" ht="15" customHeight="1">
      <c r="A3" s="4" t="s">
        <v>40</v>
      </c>
      <c r="B3" s="4"/>
      <c r="C3" s="4"/>
      <c r="D3" s="4"/>
      <c r="E3" s="4"/>
    </row>
    <row r="4" spans="1:5" s="52" customFormat="1" ht="15" customHeight="1">
      <c r="A4" s="6" t="s">
        <v>41</v>
      </c>
      <c r="B4" s="4"/>
      <c r="C4" s="4"/>
      <c r="D4" s="4"/>
      <c r="E4" s="4"/>
    </row>
    <row r="5" spans="1:3" s="52" customFormat="1" ht="15" customHeight="1">
      <c r="A5" s="53"/>
      <c r="B5" s="54"/>
      <c r="C5" s="54"/>
    </row>
    <row r="6" spans="1:5" ht="15" customHeight="1">
      <c r="A6" s="9"/>
      <c r="B6" s="55" t="s">
        <v>42</v>
      </c>
      <c r="C6" s="56"/>
      <c r="D6" s="55" t="s">
        <v>43</v>
      </c>
      <c r="E6" s="56"/>
    </row>
    <row r="7" spans="1:5" ht="15" customHeight="1">
      <c r="A7" s="9"/>
      <c r="B7" s="57"/>
      <c r="C7" s="58"/>
      <c r="D7" s="57"/>
      <c r="E7" s="58"/>
    </row>
    <row r="8" spans="1:5" ht="15" customHeight="1">
      <c r="A8" s="59" t="s">
        <v>44</v>
      </c>
      <c r="B8" s="57"/>
      <c r="C8" s="60"/>
      <c r="D8" s="57"/>
      <c r="E8" s="60"/>
    </row>
    <row r="9" spans="1:5" ht="15" customHeight="1">
      <c r="A9" s="59"/>
      <c r="B9" s="57"/>
      <c r="C9" s="60"/>
      <c r="D9" s="57"/>
      <c r="E9" s="60"/>
    </row>
    <row r="10" spans="1:5" ht="15" customHeight="1">
      <c r="A10" s="9" t="s">
        <v>45</v>
      </c>
      <c r="B10" s="61"/>
      <c r="C10" s="62">
        <f>'Earned Incurred QTD-5'!D16</f>
        <v>1280513</v>
      </c>
      <c r="D10" s="61"/>
      <c r="E10" s="62">
        <f>'Earned Incurred YTD-6'!D16</f>
        <v>3827087</v>
      </c>
    </row>
    <row r="11" spans="1:5" ht="15" customHeight="1">
      <c r="A11" s="59"/>
      <c r="B11" s="61"/>
      <c r="C11" s="63"/>
      <c r="D11" s="61"/>
      <c r="E11" s="63"/>
    </row>
    <row r="12" spans="1:5" ht="15" customHeight="1">
      <c r="A12" s="59" t="s">
        <v>46</v>
      </c>
      <c r="B12" s="61"/>
      <c r="C12" s="63"/>
      <c r="D12" s="61"/>
      <c r="E12" s="63"/>
    </row>
    <row r="13" spans="1:5" ht="15" customHeight="1">
      <c r="A13" s="9" t="s">
        <v>47</v>
      </c>
      <c r="B13" s="64">
        <f>'Earned Incurred QTD-5'!D23</f>
        <v>10272</v>
      </c>
      <c r="C13" s="65"/>
      <c r="D13" s="64">
        <f>'Earned Incurred YTD-6'!D23</f>
        <v>611268</v>
      </c>
      <c r="E13" s="65"/>
    </row>
    <row r="14" spans="1:5" ht="15" customHeight="1">
      <c r="A14" s="9" t="s">
        <v>48</v>
      </c>
      <c r="B14" s="64">
        <f>'Earned Incurred QTD-5'!D30</f>
        <v>100735</v>
      </c>
      <c r="C14" s="65"/>
      <c r="D14" s="64">
        <f>'Earned Incurred YTD-6'!D30</f>
        <v>380750</v>
      </c>
      <c r="E14" s="65"/>
    </row>
    <row r="15" spans="1:5" ht="15" customHeight="1">
      <c r="A15" s="9" t="s">
        <v>49</v>
      </c>
      <c r="B15" s="64">
        <f>'Earned Incurred QTD-5'!C37</f>
        <v>110929</v>
      </c>
      <c r="C15" s="65"/>
      <c r="D15" s="64">
        <f>'Earned Incurred YTD-6'!C37</f>
        <v>307589</v>
      </c>
      <c r="E15" s="65"/>
    </row>
    <row r="16" spans="1:5" ht="15" customHeight="1">
      <c r="A16" s="9" t="s">
        <v>50</v>
      </c>
      <c r="B16" s="64">
        <f>'Earned Incurred QTD-5'!C39+'Earned Incurred QTD-5'!C38+'Earned Incurred QTD-5'!C43</f>
        <v>741146</v>
      </c>
      <c r="C16" s="65"/>
      <c r="D16" s="64">
        <f>'Earned Incurred YTD-6'!C38+'Earned Incurred YTD-6'!C39+'Earned Incurred YTD-6'!C43</f>
        <v>2276312</v>
      </c>
      <c r="E16" s="65"/>
    </row>
    <row r="17" spans="1:5" ht="15" customHeight="1">
      <c r="A17" s="9" t="s">
        <v>51</v>
      </c>
      <c r="B17" s="66">
        <f>'Earned Incurred QTD-5'!D36</f>
        <v>8896</v>
      </c>
      <c r="C17" s="65"/>
      <c r="D17" s="66">
        <f>'Earned Incurred YTD-6'!D36</f>
        <v>24697</v>
      </c>
      <c r="E17" s="65"/>
    </row>
    <row r="18" spans="1:5" ht="15" customHeight="1">
      <c r="A18" s="9" t="s">
        <v>52</v>
      </c>
      <c r="B18" s="67"/>
      <c r="C18" s="68">
        <f>SUM(B13:B17)</f>
        <v>971978</v>
      </c>
      <c r="D18" s="67"/>
      <c r="E18" s="68">
        <f>SUM(D13:D17)</f>
        <v>3600616</v>
      </c>
    </row>
    <row r="19" spans="1:5" ht="15" customHeight="1">
      <c r="A19" s="9"/>
      <c r="B19" s="67"/>
      <c r="C19" s="69"/>
      <c r="D19" s="67"/>
      <c r="E19" s="69"/>
    </row>
    <row r="20" spans="1:5" ht="15" customHeight="1">
      <c r="A20" s="9" t="s">
        <v>53</v>
      </c>
      <c r="B20" s="67"/>
      <c r="C20" s="70">
        <f>C10-C18</f>
        <v>308535</v>
      </c>
      <c r="D20" s="67"/>
      <c r="E20" s="70">
        <f>E10-E18</f>
        <v>226471</v>
      </c>
    </row>
    <row r="21" spans="1:5" ht="15" customHeight="1">
      <c r="A21" s="59"/>
      <c r="B21" s="67"/>
      <c r="C21" s="71"/>
      <c r="D21" s="67"/>
      <c r="E21" s="71"/>
    </row>
    <row r="22" spans="1:5" ht="15" customHeight="1">
      <c r="A22" s="59" t="s">
        <v>54</v>
      </c>
      <c r="B22" s="67"/>
      <c r="C22" s="71"/>
      <c r="D22" s="67"/>
      <c r="E22" s="71"/>
    </row>
    <row r="23" spans="1:5" ht="15" customHeight="1">
      <c r="A23" s="9" t="s">
        <v>55</v>
      </c>
      <c r="B23" s="64">
        <f>'Earned Incurred QTD-5'!D52</f>
        <v>45223</v>
      </c>
      <c r="C23" s="69"/>
      <c r="D23" s="64">
        <f>'Earned Incurred YTD-6'!D52</f>
        <v>120347</v>
      </c>
      <c r="E23" s="69"/>
    </row>
    <row r="24" spans="1:5" ht="15" customHeight="1">
      <c r="A24" s="9" t="s">
        <v>56</v>
      </c>
      <c r="B24" s="72">
        <f>'Earned Incurred QTD-5'!D53</f>
        <v>3922</v>
      </c>
      <c r="C24" s="69"/>
      <c r="D24" s="72">
        <f>'Earned Incurred YTD-6'!D53</f>
        <v>3596</v>
      </c>
      <c r="E24" s="69"/>
    </row>
    <row r="25" spans="1:5" ht="15" customHeight="1">
      <c r="A25" s="9" t="s">
        <v>57</v>
      </c>
      <c r="B25" s="64"/>
      <c r="C25" s="68">
        <f>SUM(B23:B24)</f>
        <v>49145</v>
      </c>
      <c r="D25" s="64"/>
      <c r="E25" s="68">
        <f>SUM(D23:D24)</f>
        <v>123943</v>
      </c>
    </row>
    <row r="26" spans="1:5" ht="15" customHeight="1">
      <c r="A26" s="9"/>
      <c r="B26" s="67"/>
      <c r="C26" s="71"/>
      <c r="D26" s="67"/>
      <c r="E26" s="71"/>
    </row>
    <row r="27" spans="1:5" ht="15" customHeight="1">
      <c r="A27" s="59" t="s">
        <v>58</v>
      </c>
      <c r="B27" s="67"/>
      <c r="C27" s="71"/>
      <c r="D27" s="67"/>
      <c r="E27" s="71"/>
    </row>
    <row r="28" spans="1:5" ht="15" customHeight="1">
      <c r="A28" s="9" t="s">
        <v>59</v>
      </c>
      <c r="B28" s="64">
        <f>-'[1]TB - Rounded'!G269</f>
        <v>2877</v>
      </c>
      <c r="C28" s="73"/>
      <c r="D28" s="64">
        <f>-'[1]TB - Rounded'!I269</f>
        <v>2877</v>
      </c>
      <c r="E28" s="71"/>
    </row>
    <row r="29" spans="1:5" ht="15" customHeight="1">
      <c r="A29" s="9" t="s">
        <v>60</v>
      </c>
      <c r="B29" s="66">
        <f>-'[1]TB - Rounded'!G270</f>
        <v>2095</v>
      </c>
      <c r="C29" s="69"/>
      <c r="D29" s="72">
        <f>-'[1]TB - Rounded'!I270</f>
        <v>6093</v>
      </c>
      <c r="E29" s="69"/>
    </row>
    <row r="30" spans="1:5" ht="15" customHeight="1">
      <c r="A30" s="9" t="s">
        <v>61</v>
      </c>
      <c r="B30" s="64"/>
      <c r="C30" s="68">
        <f>SUM(B28:B29)</f>
        <v>4972</v>
      </c>
      <c r="D30" s="64"/>
      <c r="E30" s="68">
        <f>SUM(D28:D29)</f>
        <v>8970</v>
      </c>
    </row>
    <row r="31" spans="1:5" ht="15" customHeight="1">
      <c r="A31" s="9"/>
      <c r="B31" s="67"/>
      <c r="C31" s="71"/>
      <c r="D31" s="67"/>
      <c r="E31" s="71"/>
    </row>
    <row r="32" spans="1:5" ht="15.75" thickBot="1">
      <c r="A32" s="9" t="s">
        <v>62</v>
      </c>
      <c r="B32" s="67"/>
      <c r="C32" s="74">
        <f>C20+C25+C30</f>
        <v>362652</v>
      </c>
      <c r="D32" s="67"/>
      <c r="E32" s="74">
        <f>E20+E25+E30</f>
        <v>359384</v>
      </c>
    </row>
    <row r="33" spans="1:5" ht="15" customHeight="1">
      <c r="A33" s="59"/>
      <c r="B33" s="67"/>
      <c r="C33" s="75"/>
      <c r="D33" s="67"/>
      <c r="E33" s="75"/>
    </row>
    <row r="34" spans="1:5" ht="15" customHeight="1">
      <c r="A34" s="59" t="s">
        <v>37</v>
      </c>
      <c r="B34" s="67"/>
      <c r="C34" s="71"/>
      <c r="D34" s="67"/>
      <c r="E34" s="71"/>
    </row>
    <row r="35" spans="1:5" ht="15" customHeight="1">
      <c r="A35" s="9" t="s">
        <v>63</v>
      </c>
      <c r="B35" s="67"/>
      <c r="C35" s="70">
        <v>1668724.9699999886</v>
      </c>
      <c r="D35" s="67"/>
      <c r="E35" s="70">
        <v>1801214.8699999885</v>
      </c>
    </row>
    <row r="36" spans="1:5" ht="15" customHeight="1">
      <c r="A36" s="9" t="s">
        <v>64</v>
      </c>
      <c r="B36" s="76">
        <f>C32</f>
        <v>362652</v>
      </c>
      <c r="C36" s="71"/>
      <c r="D36" s="76">
        <f>E32</f>
        <v>359384</v>
      </c>
      <c r="E36" s="71"/>
    </row>
    <row r="37" spans="1:5" ht="15" customHeight="1">
      <c r="A37" s="77" t="s">
        <v>65</v>
      </c>
      <c r="B37" s="76">
        <f>-'[1]TB - Rounded'!H196</f>
        <v>-27956</v>
      </c>
      <c r="C37" s="69"/>
      <c r="D37" s="76">
        <v>-205499</v>
      </c>
      <c r="E37" s="69"/>
    </row>
    <row r="38" spans="1:5" ht="15" customHeight="1">
      <c r="A38" s="77" t="s">
        <v>66</v>
      </c>
      <c r="B38" s="72">
        <f>-'[1]TB - Rounded'!H192+1</f>
        <v>-72996</v>
      </c>
      <c r="C38" s="64"/>
      <c r="D38" s="78">
        <f>-24674-1</f>
        <v>-24675</v>
      </c>
      <c r="E38" s="69"/>
    </row>
    <row r="39" spans="2:5" ht="15" customHeight="1">
      <c r="B39" s="76"/>
      <c r="C39" s="71"/>
      <c r="D39" s="64" t="s">
        <v>67</v>
      </c>
      <c r="E39" s="71"/>
    </row>
    <row r="40" spans="1:5" ht="15" customHeight="1">
      <c r="A40" s="9" t="s">
        <v>68</v>
      </c>
      <c r="C40" s="76">
        <f>SUM(B36:B38)</f>
        <v>261700</v>
      </c>
      <c r="D40" s="80"/>
      <c r="E40" s="70">
        <f>SUM(D36:D38)</f>
        <v>129210</v>
      </c>
    </row>
    <row r="41" spans="1:5" ht="15" customHeight="1">
      <c r="A41" s="9"/>
      <c r="C41" s="69"/>
      <c r="D41" s="79"/>
      <c r="E41" s="69"/>
    </row>
    <row r="42" spans="1:5" ht="15" customHeight="1">
      <c r="A42" s="81" t="s">
        <v>69</v>
      </c>
      <c r="C42" s="82"/>
      <c r="D42" s="79"/>
      <c r="E42" s="82"/>
    </row>
    <row r="43" spans="1:5" ht="15" customHeight="1" thickBot="1">
      <c r="A43" s="83"/>
      <c r="B43" s="61"/>
      <c r="C43" s="84">
        <f>C35+C40</f>
        <v>1930424.9699999886</v>
      </c>
      <c r="D43" s="61"/>
      <c r="E43" s="84">
        <f>E35+E40</f>
        <v>1930424.8699999885</v>
      </c>
    </row>
    <row r="44" spans="1:5" ht="15" customHeight="1" thickTop="1">
      <c r="A44" s="83"/>
      <c r="D44" s="79"/>
      <c r="E44" s="79"/>
    </row>
    <row r="45" spans="4:5" ht="15" customHeight="1">
      <c r="D45" s="79"/>
      <c r="E45" s="79"/>
    </row>
    <row r="46" ht="15" customHeight="1">
      <c r="A46" s="85"/>
    </row>
  </sheetData>
  <sheetProtection/>
  <mergeCells count="4">
    <mergeCell ref="A1:E1"/>
    <mergeCell ref="A2:C2"/>
    <mergeCell ref="A3:E3"/>
    <mergeCell ref="A4:E4"/>
  </mergeCells>
  <printOptions horizontalCentered="1"/>
  <pageMargins left="0.25" right="0.25" top="0.5" bottom="0.5" header="0.25" footer="0.25"/>
  <pageSetup horizontalDpi="600" verticalDpi="6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G85"/>
  <sheetViews>
    <sheetView zoomScalePageLayoutView="0" workbookViewId="0" topLeftCell="A1">
      <selection activeCell="A1" sqref="A1:F1"/>
    </sheetView>
  </sheetViews>
  <sheetFormatPr defaultColWidth="15.7109375" defaultRowHeight="15" customHeight="1"/>
  <cols>
    <col min="1" max="1" width="64.7109375" style="52" bestFit="1" customWidth="1"/>
    <col min="2" max="3" width="15.7109375" style="52" customWidth="1"/>
    <col min="4" max="5" width="15.7109375" style="124" customWidth="1"/>
    <col min="6" max="6" width="15.7109375" style="125" customWidth="1"/>
    <col min="7" max="16384" width="15.7109375" style="52" customWidth="1"/>
  </cols>
  <sheetData>
    <row r="1" spans="1:6" s="87" customFormat="1" ht="30" customHeight="1">
      <c r="A1" s="86" t="s">
        <v>0</v>
      </c>
      <c r="B1" s="86"/>
      <c r="C1" s="86"/>
      <c r="D1" s="86"/>
      <c r="E1" s="86"/>
      <c r="F1" s="86"/>
    </row>
    <row r="2" spans="1:6" s="51" customFormat="1" ht="15" customHeight="1">
      <c r="A2" s="88"/>
      <c r="B2" s="88"/>
      <c r="C2" s="88"/>
      <c r="D2" s="88"/>
      <c r="E2" s="88"/>
      <c r="F2" s="88"/>
    </row>
    <row r="3" spans="1:6" s="90" customFormat="1" ht="15" customHeight="1">
      <c r="A3" s="89" t="s">
        <v>70</v>
      </c>
      <c r="B3" s="89"/>
      <c r="C3" s="89"/>
      <c r="D3" s="89"/>
      <c r="E3" s="89"/>
      <c r="F3" s="89"/>
    </row>
    <row r="4" spans="1:6" s="90" customFormat="1" ht="15" customHeight="1">
      <c r="A4" s="89" t="s">
        <v>71</v>
      </c>
      <c r="B4" s="89"/>
      <c r="C4" s="89"/>
      <c r="D4" s="89"/>
      <c r="E4" s="89"/>
      <c r="F4" s="89"/>
    </row>
    <row r="5" spans="1:6" s="96" customFormat="1" ht="15" customHeight="1">
      <c r="A5" s="91"/>
      <c r="B5" s="92"/>
      <c r="C5" s="92"/>
      <c r="D5" s="93"/>
      <c r="E5" s="94"/>
      <c r="F5" s="95"/>
    </row>
    <row r="6" spans="1:6" s="99" customFormat="1" ht="30" customHeight="1">
      <c r="A6" s="97"/>
      <c r="B6" s="98" t="s">
        <v>72</v>
      </c>
      <c r="C6" s="98" t="s">
        <v>73</v>
      </c>
      <c r="D6" s="98" t="s">
        <v>74</v>
      </c>
      <c r="E6" s="98" t="s">
        <v>75</v>
      </c>
      <c r="F6" s="98" t="s">
        <v>76</v>
      </c>
    </row>
    <row r="7" spans="1:6" s="103" customFormat="1" ht="15" customHeight="1">
      <c r="A7" s="100" t="s">
        <v>77</v>
      </c>
      <c r="B7" s="101"/>
      <c r="C7" s="101"/>
      <c r="D7" s="102"/>
      <c r="E7" s="102"/>
      <c r="F7" s="102"/>
    </row>
    <row r="8" spans="1:6" s="11" customFormat="1" ht="15" customHeight="1">
      <c r="A8" s="39" t="s">
        <v>78</v>
      </c>
      <c r="B8" s="104">
        <f>'Premiums QTD-7'!B12</f>
        <v>1395669</v>
      </c>
      <c r="C8" s="104">
        <f>'Premiums QTD-7'!C12</f>
        <v>-6504</v>
      </c>
      <c r="D8" s="105">
        <f>'Premiums QTD-7'!D12</f>
        <v>0</v>
      </c>
      <c r="E8" s="105">
        <f>'Premiums QTD-7'!E12</f>
        <v>0</v>
      </c>
      <c r="F8" s="104">
        <f>SUM(B8:E8)</f>
        <v>1389165</v>
      </c>
    </row>
    <row r="9" spans="1:6" s="11" customFormat="1" ht="15" customHeight="1">
      <c r="A9" s="106" t="s">
        <v>79</v>
      </c>
      <c r="B9" s="107">
        <f>'Earned Incurred QTD-5'!D55</f>
        <v>4972</v>
      </c>
      <c r="C9" s="105">
        <v>0</v>
      </c>
      <c r="D9" s="105">
        <v>0</v>
      </c>
      <c r="E9" s="105">
        <v>0</v>
      </c>
      <c r="F9" s="107">
        <f>SUM(B9:E9)</f>
        <v>4972</v>
      </c>
    </row>
    <row r="10" spans="1:6" s="11" customFormat="1" ht="15" customHeight="1">
      <c r="A10" s="39" t="s">
        <v>80</v>
      </c>
      <c r="B10" s="107">
        <f>'Earned Incurred QTD-5'!C48</f>
        <v>39463</v>
      </c>
      <c r="C10" s="105">
        <v>0</v>
      </c>
      <c r="D10" s="105">
        <v>0</v>
      </c>
      <c r="E10" s="105">
        <v>0</v>
      </c>
      <c r="F10" s="107">
        <f>SUM(B10:E10)</f>
        <v>39463</v>
      </c>
    </row>
    <row r="11" spans="1:6" s="11" customFormat="1" ht="15" customHeight="1">
      <c r="A11" s="39" t="s">
        <v>81</v>
      </c>
      <c r="B11" s="108">
        <f>'Earned Incurred QTD-5'!D53</f>
        <v>3922</v>
      </c>
      <c r="C11" s="105">
        <v>0</v>
      </c>
      <c r="D11" s="105">
        <v>0</v>
      </c>
      <c r="E11" s="105">
        <v>0</v>
      </c>
      <c r="F11" s="108">
        <f>SUM(B11:E11)</f>
        <v>3922</v>
      </c>
    </row>
    <row r="12" spans="1:6" s="11" customFormat="1" ht="15" customHeight="1" thickBot="1">
      <c r="A12" s="39" t="s">
        <v>82</v>
      </c>
      <c r="B12" s="109">
        <f>SUM(B8:B11)</f>
        <v>1444026</v>
      </c>
      <c r="C12" s="109">
        <f>SUM(C8:C11)</f>
        <v>-6504</v>
      </c>
      <c r="D12" s="110">
        <f>SUM(D8:D11)</f>
        <v>0</v>
      </c>
      <c r="E12" s="110">
        <f>SUM(E8:E11)</f>
        <v>0</v>
      </c>
      <c r="F12" s="111">
        <f>SUM(F8:F11)</f>
        <v>1437522</v>
      </c>
    </row>
    <row r="13" spans="1:6" s="11" customFormat="1" ht="15" customHeight="1" thickTop="1">
      <c r="A13" s="39"/>
      <c r="B13" s="112"/>
      <c r="C13" s="112"/>
      <c r="D13" s="112"/>
      <c r="E13" s="113"/>
      <c r="F13" s="113"/>
    </row>
    <row r="14" spans="1:6" s="11" customFormat="1" ht="15" customHeight="1">
      <c r="A14" s="100" t="s">
        <v>83</v>
      </c>
      <c r="B14" s="102"/>
      <c r="C14" s="102"/>
      <c r="D14" s="102"/>
      <c r="E14" s="114"/>
      <c r="F14" s="113"/>
    </row>
    <row r="15" spans="1:6" s="11" customFormat="1" ht="15" customHeight="1">
      <c r="A15" s="39" t="s">
        <v>84</v>
      </c>
      <c r="B15" s="107">
        <f>'Losses Incurred QTD-9'!B12</f>
        <v>134150</v>
      </c>
      <c r="C15" s="107">
        <f>'Losses Incurred QTD-9'!C12</f>
        <v>152973</v>
      </c>
      <c r="D15" s="108">
        <f>'Losses Incurred QTD-9'!D12</f>
        <v>-100413</v>
      </c>
      <c r="E15" s="108">
        <f>'Losses Incurred QTD-9'!E12</f>
        <v>-4893</v>
      </c>
      <c r="F15" s="107">
        <f aca="true" t="shared" si="0" ref="F15:F23">SUM(B15:E15)</f>
        <v>181817</v>
      </c>
    </row>
    <row r="16" spans="1:6" s="11" customFormat="1" ht="15" customHeight="1">
      <c r="A16" s="39" t="s">
        <v>85</v>
      </c>
      <c r="B16" s="107">
        <f>'[1]Loss Expenses Paid QTD-15'!C30</f>
        <v>13248</v>
      </c>
      <c r="C16" s="107">
        <f>'[1]Loss Expenses Paid QTD-15'!C24</f>
        <v>14360</v>
      </c>
      <c r="D16" s="108">
        <f>'[1]Loss Expenses Paid QTD-15'!C18</f>
        <v>9695</v>
      </c>
      <c r="E16" s="108">
        <f>'[1]Loss Expenses Paid QTD-15'!C12</f>
        <v>-7384</v>
      </c>
      <c r="F16" s="107">
        <f t="shared" si="0"/>
        <v>29919</v>
      </c>
    </row>
    <row r="17" spans="1:6" s="11" customFormat="1" ht="15" customHeight="1">
      <c r="A17" s="39" t="s">
        <v>86</v>
      </c>
      <c r="B17" s="107">
        <f>'[1]Loss Expenses Paid QTD-15'!I30</f>
        <v>61743</v>
      </c>
      <c r="C17" s="107">
        <f>'[1]Loss Expenses Paid QTD-15'!I24</f>
        <v>58625</v>
      </c>
      <c r="D17" s="108">
        <f>'[1]Loss Expenses Paid QTD-15'!I18</f>
        <v>-14876</v>
      </c>
      <c r="E17" s="108">
        <f>'[1]Loss Expenses Paid QTD-15'!I12</f>
        <v>527</v>
      </c>
      <c r="F17" s="107">
        <f t="shared" si="0"/>
        <v>106019</v>
      </c>
    </row>
    <row r="18" spans="1:6" s="11" customFormat="1" ht="15" customHeight="1">
      <c r="A18" s="39" t="s">
        <v>87</v>
      </c>
      <c r="B18" s="107">
        <f>'[1]TB - Rounded'!H409</f>
        <v>11396</v>
      </c>
      <c r="C18" s="105">
        <v>0</v>
      </c>
      <c r="D18" s="105">
        <v>0</v>
      </c>
      <c r="E18" s="105">
        <v>0</v>
      </c>
      <c r="F18" s="107">
        <f t="shared" si="0"/>
        <v>11396</v>
      </c>
    </row>
    <row r="19" spans="1:6" s="11" customFormat="1" ht="15" customHeight="1">
      <c r="A19" s="115" t="s">
        <v>88</v>
      </c>
      <c r="B19" s="107">
        <f>'[1]TB - Rounded'!H414</f>
        <v>5506</v>
      </c>
      <c r="C19" s="105">
        <v>0</v>
      </c>
      <c r="D19" s="105">
        <v>0</v>
      </c>
      <c r="E19" s="105">
        <v>0</v>
      </c>
      <c r="F19" s="107">
        <f t="shared" si="0"/>
        <v>5506</v>
      </c>
    </row>
    <row r="20" spans="1:6" s="11" customFormat="1" ht="15" customHeight="1">
      <c r="A20" s="39" t="s">
        <v>89</v>
      </c>
      <c r="B20" s="107">
        <f>'[1]TB - Rounded'!H411</f>
        <v>4470</v>
      </c>
      <c r="C20" s="105">
        <v>0</v>
      </c>
      <c r="D20" s="105">
        <v>0</v>
      </c>
      <c r="E20" s="105">
        <v>0</v>
      </c>
      <c r="F20" s="107">
        <f t="shared" si="0"/>
        <v>4470</v>
      </c>
    </row>
    <row r="21" spans="1:6" s="11" customFormat="1" ht="15" customHeight="1">
      <c r="A21" s="115" t="s">
        <v>90</v>
      </c>
      <c r="B21" s="107">
        <f>'[1]TB - Rounded'!H403</f>
        <v>111548</v>
      </c>
      <c r="C21" s="108">
        <f>'[1]TB - Rounded'!H399</f>
        <v>-619</v>
      </c>
      <c r="D21" s="105">
        <f>'[1]TB - Rounded'!H395</f>
        <v>0</v>
      </c>
      <c r="E21" s="105">
        <v>0</v>
      </c>
      <c r="F21" s="107">
        <f t="shared" si="0"/>
        <v>110929</v>
      </c>
    </row>
    <row r="22" spans="1:6" s="11" customFormat="1" ht="15" customHeight="1">
      <c r="A22" s="39" t="s">
        <v>91</v>
      </c>
      <c r="B22" s="107">
        <f>'Earned Incurred QTD-5'!C39</f>
        <v>745963</v>
      </c>
      <c r="C22" s="105">
        <v>0</v>
      </c>
      <c r="D22" s="105">
        <v>0</v>
      </c>
      <c r="E22" s="105">
        <v>0</v>
      </c>
      <c r="F22" s="107">
        <f t="shared" si="0"/>
        <v>745963</v>
      </c>
    </row>
    <row r="23" spans="1:6" s="11" customFormat="1" ht="15" customHeight="1">
      <c r="A23" s="39" t="s">
        <v>34</v>
      </c>
      <c r="B23" s="105">
        <v>0</v>
      </c>
      <c r="C23" s="105">
        <v>0</v>
      </c>
      <c r="D23" s="105">
        <v>0</v>
      </c>
      <c r="E23" s="105">
        <v>0</v>
      </c>
      <c r="F23" s="107">
        <f t="shared" si="0"/>
        <v>0</v>
      </c>
    </row>
    <row r="24" spans="1:7" s="11" customFormat="1" ht="15" customHeight="1" thickBot="1">
      <c r="A24" s="39" t="s">
        <v>82</v>
      </c>
      <c r="B24" s="109">
        <f>SUM(B15:B23)</f>
        <v>1088024</v>
      </c>
      <c r="C24" s="109">
        <f>SUM(C15:C23)</f>
        <v>225339</v>
      </c>
      <c r="D24" s="109">
        <f>SUM(D15:D23)</f>
        <v>-105594</v>
      </c>
      <c r="E24" s="109">
        <f>SUM(E15:E23)</f>
        <v>-11750</v>
      </c>
      <c r="F24" s="111">
        <f>SUM(F15:F23)</f>
        <v>1196019</v>
      </c>
      <c r="G24" s="39"/>
    </row>
    <row r="25" spans="1:6" s="11" customFormat="1" ht="15" customHeight="1" thickTop="1">
      <c r="A25" s="39"/>
      <c r="B25" s="112"/>
      <c r="C25" s="112"/>
      <c r="D25" s="112"/>
      <c r="E25" s="112"/>
      <c r="F25" s="113"/>
    </row>
    <row r="26" spans="1:6" s="11" customFormat="1" ht="15" customHeight="1" thickBot="1">
      <c r="A26" s="116" t="s">
        <v>92</v>
      </c>
      <c r="B26" s="117">
        <f>B12-B24</f>
        <v>356002</v>
      </c>
      <c r="C26" s="117">
        <f>C12-C24</f>
        <v>-231843</v>
      </c>
      <c r="D26" s="117">
        <f>D12-D24</f>
        <v>105594</v>
      </c>
      <c r="E26" s="117">
        <f>E12-E24</f>
        <v>11750</v>
      </c>
      <c r="F26" s="118">
        <f>SUM(B26:E26)</f>
        <v>241503</v>
      </c>
    </row>
    <row r="27" spans="1:6" s="11" customFormat="1" ht="15" customHeight="1" thickTop="1">
      <c r="A27" s="39"/>
      <c r="B27" s="112"/>
      <c r="C27" s="112"/>
      <c r="D27" s="112"/>
      <c r="E27" s="113"/>
      <c r="F27" s="113"/>
    </row>
    <row r="28" spans="1:6" s="11" customFormat="1" ht="15" customHeight="1">
      <c r="A28" s="100" t="s">
        <v>93</v>
      </c>
      <c r="B28" s="102"/>
      <c r="C28" s="102"/>
      <c r="D28" s="102"/>
      <c r="E28" s="114"/>
      <c r="F28" s="113"/>
    </row>
    <row r="29" spans="1:6" s="11" customFormat="1" ht="15" customHeight="1">
      <c r="A29" s="39" t="s">
        <v>94</v>
      </c>
      <c r="B29" s="107">
        <f>'Earned Incurred QTD-5'!B50</f>
        <v>40368</v>
      </c>
      <c r="C29" s="105">
        <v>0</v>
      </c>
      <c r="D29" s="105">
        <v>0</v>
      </c>
      <c r="E29" s="105">
        <v>0</v>
      </c>
      <c r="F29" s="107">
        <f>SUM(B29:E29)</f>
        <v>40368</v>
      </c>
    </row>
    <row r="30" spans="1:6" s="11" customFormat="1" ht="15" customHeight="1">
      <c r="A30" s="39" t="s">
        <v>95</v>
      </c>
      <c r="B30" s="107">
        <f>'Equity YTD-4'!B30</f>
        <v>2025697</v>
      </c>
      <c r="C30" s="105">
        <v>0</v>
      </c>
      <c r="D30" s="105">
        <v>0</v>
      </c>
      <c r="E30" s="105">
        <v>0</v>
      </c>
      <c r="F30" s="107">
        <f>SUM(B30:E30)</f>
        <v>2025697</v>
      </c>
    </row>
    <row r="31" spans="1:6" s="11" customFormat="1" ht="15" customHeight="1">
      <c r="A31" s="39" t="s">
        <v>66</v>
      </c>
      <c r="B31" s="107">
        <f>-'Income Statement-2'!B38</f>
        <v>72996</v>
      </c>
      <c r="C31" s="105">
        <v>0</v>
      </c>
      <c r="D31" s="105">
        <v>0</v>
      </c>
      <c r="E31" s="105">
        <v>0</v>
      </c>
      <c r="F31" s="107">
        <f>SUM(B31:E31)</f>
        <v>72996</v>
      </c>
    </row>
    <row r="32" spans="1:7" s="11" customFormat="1" ht="15" customHeight="1" thickBot="1">
      <c r="A32" s="39" t="s">
        <v>82</v>
      </c>
      <c r="B32" s="109">
        <f>SUM(B29:B31)</f>
        <v>2139061</v>
      </c>
      <c r="C32" s="110">
        <f>SUM(C29:C31)</f>
        <v>0</v>
      </c>
      <c r="D32" s="110">
        <f>SUM(D29:D31)</f>
        <v>0</v>
      </c>
      <c r="E32" s="110">
        <f>SUM(E29:E31)</f>
        <v>0</v>
      </c>
      <c r="F32" s="111">
        <f>SUM(F29:F31)</f>
        <v>2139061</v>
      </c>
      <c r="G32" s="22"/>
    </row>
    <row r="33" spans="1:6" s="11" customFormat="1" ht="15" customHeight="1" thickTop="1">
      <c r="A33" s="39"/>
      <c r="B33" s="112"/>
      <c r="C33" s="112"/>
      <c r="D33" s="112"/>
      <c r="E33" s="113"/>
      <c r="F33" s="113"/>
    </row>
    <row r="34" spans="1:6" s="11" customFormat="1" ht="15" customHeight="1">
      <c r="A34" s="100" t="s">
        <v>96</v>
      </c>
      <c r="B34" s="102"/>
      <c r="C34" s="102"/>
      <c r="D34" s="102"/>
      <c r="E34" s="114"/>
      <c r="F34" s="113"/>
    </row>
    <row r="35" spans="1:6" s="11" customFormat="1" ht="15" customHeight="1">
      <c r="A35" s="39" t="s">
        <v>97</v>
      </c>
      <c r="B35" s="107">
        <f>'Earned Incurred QTD-5'!B49</f>
        <v>46128</v>
      </c>
      <c r="C35" s="105">
        <v>0</v>
      </c>
      <c r="D35" s="105">
        <v>0</v>
      </c>
      <c r="E35" s="105">
        <v>0</v>
      </c>
      <c r="F35" s="107">
        <f>SUM(B35:E35)</f>
        <v>46128</v>
      </c>
    </row>
    <row r="36" spans="1:7" s="11" customFormat="1" ht="15" customHeight="1">
      <c r="A36" s="39" t="s">
        <v>98</v>
      </c>
      <c r="B36" s="107">
        <v>1997741</v>
      </c>
      <c r="C36" s="105">
        <v>0</v>
      </c>
      <c r="D36" s="105">
        <v>0</v>
      </c>
      <c r="E36" s="105">
        <v>0</v>
      </c>
      <c r="F36" s="107">
        <f>SUM(B36:E36)</f>
        <v>1997741</v>
      </c>
      <c r="G36" s="22"/>
    </row>
    <row r="37" spans="1:6" s="11" customFormat="1" ht="15" customHeight="1" thickBot="1">
      <c r="A37" s="39" t="s">
        <v>82</v>
      </c>
      <c r="B37" s="109">
        <f>SUM(B35:B36)</f>
        <v>2043869</v>
      </c>
      <c r="C37" s="110">
        <f>SUM(C35:C36)</f>
        <v>0</v>
      </c>
      <c r="D37" s="110">
        <f>SUM(D35:D36)</f>
        <v>0</v>
      </c>
      <c r="E37" s="110">
        <f>SUM(E35:E36)</f>
        <v>0</v>
      </c>
      <c r="F37" s="111">
        <f>SUM(F35:F36)</f>
        <v>2043869</v>
      </c>
    </row>
    <row r="38" spans="1:6" s="11" customFormat="1" ht="15" customHeight="1" thickTop="1">
      <c r="A38" s="39"/>
      <c r="B38" s="112"/>
      <c r="C38" s="112"/>
      <c r="D38" s="112"/>
      <c r="E38" s="113"/>
      <c r="F38" s="105"/>
    </row>
    <row r="39" spans="1:6" s="11" customFormat="1" ht="15" customHeight="1" thickBot="1">
      <c r="A39" s="100" t="s">
        <v>99</v>
      </c>
      <c r="B39" s="117">
        <f>B26-B32+B37</f>
        <v>260810</v>
      </c>
      <c r="C39" s="117">
        <f>C26-C32+C37</f>
        <v>-231843</v>
      </c>
      <c r="D39" s="117">
        <f>D26-D32+D37</f>
        <v>105594</v>
      </c>
      <c r="E39" s="117">
        <f>E26-E32+E37</f>
        <v>11750</v>
      </c>
      <c r="F39" s="118">
        <f>F26-F32+F37</f>
        <v>146311</v>
      </c>
    </row>
    <row r="40" spans="1:6" s="11" customFormat="1" ht="15" customHeight="1" thickTop="1">
      <c r="A40" s="39"/>
      <c r="B40" s="112"/>
      <c r="C40" s="112"/>
      <c r="D40" s="112"/>
      <c r="E40" s="113"/>
      <c r="F40" s="113"/>
    </row>
    <row r="41" spans="1:6" s="11" customFormat="1" ht="15" customHeight="1">
      <c r="A41" s="119" t="s">
        <v>100</v>
      </c>
      <c r="B41" s="120"/>
      <c r="C41" s="120"/>
      <c r="D41" s="120"/>
      <c r="E41" s="113"/>
      <c r="F41" s="113"/>
    </row>
    <row r="42" spans="1:6" s="11" customFormat="1" ht="15" customHeight="1">
      <c r="A42" s="39" t="s">
        <v>28</v>
      </c>
      <c r="B42" s="107">
        <f>'Premiums QTD-7'!B18</f>
        <v>2478925</v>
      </c>
      <c r="C42" s="107">
        <f>'Premiums QTD-7'!C18</f>
        <v>152789</v>
      </c>
      <c r="D42" s="105">
        <f>'Premiums QTD-7'!D18</f>
        <v>0</v>
      </c>
      <c r="E42" s="105">
        <f>'Premiums QTD-7'!E18</f>
        <v>0</v>
      </c>
      <c r="F42" s="107">
        <f>SUM(B42:E42)</f>
        <v>2631714</v>
      </c>
    </row>
    <row r="43" spans="1:6" s="11" customFormat="1" ht="15" customHeight="1">
      <c r="A43" s="39" t="s">
        <v>101</v>
      </c>
      <c r="B43" s="107">
        <f>'Losses Incurred QTD-9'!B18+'Losses Incurred QTD-9'!B24</f>
        <v>238168</v>
      </c>
      <c r="C43" s="107">
        <f>'Losses Incurred QTD-9'!C18+'Losses Incurred QTD-9'!C24</f>
        <v>130818</v>
      </c>
      <c r="D43" s="107">
        <f>'Losses Incurred QTD-9'!D18+'Losses Incurred QTD-9'!D24</f>
        <v>49497</v>
      </c>
      <c r="E43" s="105">
        <f>'Losses Incurred QTD-9'!E18+'Losses Incurred QTD-9'!E24</f>
        <v>0</v>
      </c>
      <c r="F43" s="107">
        <f>SUM(B43:E43)</f>
        <v>418483</v>
      </c>
    </row>
    <row r="44" spans="1:6" s="11" customFormat="1" ht="15" customHeight="1">
      <c r="A44" s="39" t="s">
        <v>102</v>
      </c>
      <c r="B44" s="107">
        <f>'Loss Expenses QTD-11'!B18</f>
        <v>62641</v>
      </c>
      <c r="C44" s="107">
        <f>'Loss Expenses QTD-11'!C18</f>
        <v>52169</v>
      </c>
      <c r="D44" s="107">
        <f>'Loss Expenses QTD-11'!D18</f>
        <v>28317</v>
      </c>
      <c r="E44" s="105">
        <f>'Loss Expenses QTD-11'!E18</f>
        <v>0</v>
      </c>
      <c r="F44" s="107">
        <f>SUM(B44:E44)</f>
        <v>143127</v>
      </c>
    </row>
    <row r="45" spans="1:6" s="11" customFormat="1" ht="15" customHeight="1">
      <c r="A45" s="39" t="s">
        <v>103</v>
      </c>
      <c r="B45" s="107">
        <f>'Earned Incurred QTD-5'!B41</f>
        <v>76937</v>
      </c>
      <c r="C45" s="105">
        <v>0</v>
      </c>
      <c r="D45" s="105">
        <v>0</v>
      </c>
      <c r="E45" s="105">
        <v>0</v>
      </c>
      <c r="F45" s="107">
        <f>SUM(B45:E45)</f>
        <v>76937</v>
      </c>
    </row>
    <row r="46" spans="1:7" s="11" customFormat="1" ht="15" customHeight="1">
      <c r="A46" s="39" t="s">
        <v>104</v>
      </c>
      <c r="B46" s="107">
        <f>'Earned Incurred QTD-5'!B33</f>
        <v>93692</v>
      </c>
      <c r="C46" s="105">
        <v>0</v>
      </c>
      <c r="D46" s="105">
        <v>0</v>
      </c>
      <c r="E46" s="105">
        <v>0</v>
      </c>
      <c r="F46" s="107">
        <f>SUM(B46:E46)</f>
        <v>93692</v>
      </c>
      <c r="G46" s="121"/>
    </row>
    <row r="47" spans="1:6" s="11" customFormat="1" ht="15" customHeight="1" thickBot="1">
      <c r="A47" s="122" t="s">
        <v>82</v>
      </c>
      <c r="B47" s="109">
        <f>SUM(B42:B46)</f>
        <v>2950363</v>
      </c>
      <c r="C47" s="109">
        <f>SUM(C42:C46)</f>
        <v>335776</v>
      </c>
      <c r="D47" s="109">
        <f>SUM(D42:D46)</f>
        <v>77814</v>
      </c>
      <c r="E47" s="110">
        <f>SUM(E42:E46)</f>
        <v>0</v>
      </c>
      <c r="F47" s="111">
        <f>SUM(F42:F46)</f>
        <v>3363953</v>
      </c>
    </row>
    <row r="48" spans="1:6" s="11" customFormat="1" ht="15" customHeight="1" thickTop="1">
      <c r="A48" s="39"/>
      <c r="B48" s="112"/>
      <c r="C48" s="112"/>
      <c r="D48" s="112"/>
      <c r="E48" s="113"/>
      <c r="F48" s="113"/>
    </row>
    <row r="49" spans="1:6" s="11" customFormat="1" ht="15" customHeight="1">
      <c r="A49" s="119" t="s">
        <v>105</v>
      </c>
      <c r="B49" s="120"/>
      <c r="C49" s="120"/>
      <c r="D49" s="120"/>
      <c r="E49" s="113"/>
      <c r="F49" s="113"/>
    </row>
    <row r="50" spans="1:6" s="11" customFormat="1" ht="15" customHeight="1">
      <c r="A50" s="39" t="s">
        <v>28</v>
      </c>
      <c r="B50" s="107">
        <f>'Premiums QTD-7'!B24</f>
        <v>1878627</v>
      </c>
      <c r="C50" s="107">
        <f>'Premiums QTD-7'!C24</f>
        <v>644435</v>
      </c>
      <c r="D50" s="105">
        <f>'Premiums QTD-7'!D24</f>
        <v>0</v>
      </c>
      <c r="E50" s="105">
        <f>'Premiums QTD-7'!E24</f>
        <v>0</v>
      </c>
      <c r="F50" s="107">
        <f>SUM(B50:E50)</f>
        <v>2523062</v>
      </c>
    </row>
    <row r="51" spans="1:6" s="11" customFormat="1" ht="15" customHeight="1">
      <c r="A51" s="39" t="s">
        <v>101</v>
      </c>
      <c r="B51" s="107">
        <f>'Losses Incurred QTD-9'!B31</f>
        <v>228347</v>
      </c>
      <c r="C51" s="107">
        <f>'Losses Incurred QTD-9'!C31</f>
        <v>356681</v>
      </c>
      <c r="D51" s="105">
        <f>'Losses Incurred QTD-9'!D31</f>
        <v>0</v>
      </c>
      <c r="E51" s="107">
        <f>'Losses Incurred QTD-9'!E31</f>
        <v>5000</v>
      </c>
      <c r="F51" s="107">
        <f>SUM(B51:E51)</f>
        <v>590028</v>
      </c>
    </row>
    <row r="52" spans="1:6" s="11" customFormat="1" ht="15" customHeight="1">
      <c r="A52" s="39" t="s">
        <v>106</v>
      </c>
      <c r="B52" s="107">
        <f>'Loss Expenses QTD-11'!B24</f>
        <v>56884</v>
      </c>
      <c r="C52" s="107">
        <f>'Loss Expenses QTD-11'!C24</f>
        <v>121446</v>
      </c>
      <c r="D52" s="105">
        <f>'Loss Expenses QTD-11'!D24</f>
        <v>0</v>
      </c>
      <c r="E52" s="105">
        <f>'Loss Expenses QTD-11'!E24</f>
        <v>0</v>
      </c>
      <c r="F52" s="107">
        <f>SUM(B52:E52)</f>
        <v>178330</v>
      </c>
    </row>
    <row r="53" spans="1:6" s="11" customFormat="1" ht="15" customHeight="1">
      <c r="A53" s="39" t="s">
        <v>103</v>
      </c>
      <c r="B53" s="107">
        <f>'Earned Incurred QTD-5'!B42</f>
        <v>103126</v>
      </c>
      <c r="C53" s="105">
        <v>0</v>
      </c>
      <c r="D53" s="105">
        <v>0</v>
      </c>
      <c r="E53" s="105">
        <v>0</v>
      </c>
      <c r="F53" s="107">
        <f>SUM(B53:E53)</f>
        <v>103126</v>
      </c>
    </row>
    <row r="54" spans="1:6" s="11" customFormat="1" ht="15" customHeight="1">
      <c r="A54" s="39" t="s">
        <v>104</v>
      </c>
      <c r="B54" s="107">
        <f>'Earned Incurred QTD-5'!B34</f>
        <v>84796</v>
      </c>
      <c r="C54" s="105">
        <v>0</v>
      </c>
      <c r="D54" s="105">
        <v>0</v>
      </c>
      <c r="E54" s="105">
        <v>0</v>
      </c>
      <c r="F54" s="107">
        <f>SUM(B54:E54)</f>
        <v>84796</v>
      </c>
    </row>
    <row r="55" spans="1:6" s="11" customFormat="1" ht="15" customHeight="1" thickBot="1">
      <c r="A55" s="39" t="s">
        <v>82</v>
      </c>
      <c r="B55" s="109">
        <f>SUM(B50:B54)</f>
        <v>2351780</v>
      </c>
      <c r="C55" s="109">
        <f>SUM(C50:C54)</f>
        <v>1122562</v>
      </c>
      <c r="D55" s="110">
        <f>SUM(D50:D54)</f>
        <v>0</v>
      </c>
      <c r="E55" s="109">
        <f>SUM(E50:E54)</f>
        <v>5000</v>
      </c>
      <c r="F55" s="111">
        <f>SUM(F50:F54)</f>
        <v>3479342</v>
      </c>
    </row>
    <row r="56" spans="1:6" s="11" customFormat="1" ht="15" customHeight="1" thickTop="1">
      <c r="A56" s="39"/>
      <c r="B56" s="112"/>
      <c r="C56" s="112"/>
      <c r="D56" s="112"/>
      <c r="E56" s="112"/>
      <c r="F56" s="26"/>
    </row>
    <row r="57" spans="1:6" s="11" customFormat="1" ht="15" customHeight="1" thickBot="1">
      <c r="A57" s="116" t="s">
        <v>107</v>
      </c>
      <c r="B57" s="123">
        <f>B39-B47+B55</f>
        <v>-337773</v>
      </c>
      <c r="C57" s="123">
        <f>C39-C47+C55</f>
        <v>554943</v>
      </c>
      <c r="D57" s="123">
        <f>D39-D47+D55</f>
        <v>27780</v>
      </c>
      <c r="E57" s="123">
        <f>E39-E47+E55</f>
        <v>16750</v>
      </c>
      <c r="F57" s="123">
        <f>F39-F47+F55</f>
        <v>261700</v>
      </c>
    </row>
    <row r="58" spans="1:7" s="11" customFormat="1" ht="15" customHeight="1" thickTop="1">
      <c r="A58" s="103"/>
      <c r="B58" s="103"/>
      <c r="C58" s="103"/>
      <c r="D58" s="112"/>
      <c r="E58" s="112"/>
      <c r="F58" s="112"/>
      <c r="G58" s="112"/>
    </row>
    <row r="59" spans="4:7" s="11" customFormat="1" ht="15" customHeight="1">
      <c r="D59" s="112"/>
      <c r="E59" s="112"/>
      <c r="F59" s="112"/>
      <c r="G59" s="112"/>
    </row>
    <row r="60" spans="4:6" s="11" customFormat="1" ht="15" customHeight="1">
      <c r="D60" s="112"/>
      <c r="E60" s="112"/>
      <c r="F60" s="112"/>
    </row>
    <row r="61" spans="4:6" s="11" customFormat="1" ht="15" customHeight="1">
      <c r="D61" s="112"/>
      <c r="E61" s="112"/>
      <c r="F61" s="26"/>
    </row>
    <row r="62" spans="4:6" s="11" customFormat="1" ht="15" customHeight="1">
      <c r="D62" s="112"/>
      <c r="E62" s="112"/>
      <c r="F62" s="26"/>
    </row>
    <row r="63" spans="4:6" s="11" customFormat="1" ht="15" customHeight="1">
      <c r="D63" s="112"/>
      <c r="E63" s="112"/>
      <c r="F63" s="26"/>
    </row>
    <row r="64" spans="4:6" s="11" customFormat="1" ht="15" customHeight="1">
      <c r="D64" s="112"/>
      <c r="E64" s="112"/>
      <c r="F64" s="26"/>
    </row>
    <row r="65" spans="4:6" s="11" customFormat="1" ht="15" customHeight="1">
      <c r="D65" s="112"/>
      <c r="E65" s="112"/>
      <c r="F65" s="26"/>
    </row>
    <row r="66" spans="4:6" s="11" customFormat="1" ht="15" customHeight="1">
      <c r="D66" s="112"/>
      <c r="E66" s="112"/>
      <c r="F66" s="26"/>
    </row>
    <row r="67" spans="4:6" s="11" customFormat="1" ht="15" customHeight="1">
      <c r="D67" s="112"/>
      <c r="E67" s="112"/>
      <c r="F67" s="26"/>
    </row>
    <row r="68" spans="4:6" s="11" customFormat="1" ht="15" customHeight="1">
      <c r="D68" s="112"/>
      <c r="E68" s="112"/>
      <c r="F68" s="26"/>
    </row>
    <row r="69" spans="4:6" s="11" customFormat="1" ht="15" customHeight="1">
      <c r="D69" s="112"/>
      <c r="E69" s="112"/>
      <c r="F69" s="26"/>
    </row>
    <row r="70" spans="4:6" s="11" customFormat="1" ht="15" customHeight="1">
      <c r="D70" s="112"/>
      <c r="E70" s="112"/>
      <c r="F70" s="26"/>
    </row>
    <row r="71" spans="4:6" s="11" customFormat="1" ht="15" customHeight="1">
      <c r="D71" s="112"/>
      <c r="E71" s="112"/>
      <c r="F71" s="26"/>
    </row>
    <row r="72" spans="4:6" s="11" customFormat="1" ht="15" customHeight="1">
      <c r="D72" s="112"/>
      <c r="E72" s="112"/>
      <c r="F72" s="26"/>
    </row>
    <row r="73" spans="4:6" s="11" customFormat="1" ht="15" customHeight="1">
      <c r="D73" s="112"/>
      <c r="E73" s="112"/>
      <c r="F73" s="26"/>
    </row>
    <row r="74" spans="4:6" s="11" customFormat="1" ht="15" customHeight="1">
      <c r="D74" s="112"/>
      <c r="E74" s="112"/>
      <c r="F74" s="26"/>
    </row>
    <row r="75" spans="4:6" s="11" customFormat="1" ht="15" customHeight="1">
      <c r="D75" s="112"/>
      <c r="E75" s="112"/>
      <c r="F75" s="26"/>
    </row>
    <row r="76" spans="4:6" s="11" customFormat="1" ht="15" customHeight="1">
      <c r="D76" s="112"/>
      <c r="E76" s="112"/>
      <c r="F76" s="26"/>
    </row>
    <row r="77" spans="4:6" s="11" customFormat="1" ht="15" customHeight="1">
      <c r="D77" s="112"/>
      <c r="E77" s="112"/>
      <c r="F77" s="26"/>
    </row>
    <row r="78" spans="4:6" s="11" customFormat="1" ht="15" customHeight="1">
      <c r="D78" s="112"/>
      <c r="E78" s="112"/>
      <c r="F78" s="26"/>
    </row>
    <row r="79" spans="4:6" s="11" customFormat="1" ht="15" customHeight="1">
      <c r="D79" s="112"/>
      <c r="E79" s="112"/>
      <c r="F79" s="26"/>
    </row>
    <row r="80" spans="4:6" s="11" customFormat="1" ht="15" customHeight="1">
      <c r="D80" s="112"/>
      <c r="E80" s="112"/>
      <c r="F80" s="26"/>
    </row>
    <row r="81" spans="4:6" s="11" customFormat="1" ht="15" customHeight="1">
      <c r="D81" s="112"/>
      <c r="E81" s="112"/>
      <c r="F81" s="26"/>
    </row>
    <row r="82" spans="4:6" s="11" customFormat="1" ht="15" customHeight="1">
      <c r="D82" s="112"/>
      <c r="E82" s="112"/>
      <c r="F82" s="26"/>
    </row>
    <row r="83" spans="4:6" s="11" customFormat="1" ht="15" customHeight="1">
      <c r="D83" s="112"/>
      <c r="E83" s="112"/>
      <c r="F83" s="26"/>
    </row>
    <row r="84" spans="4:6" s="11" customFormat="1" ht="15" customHeight="1">
      <c r="D84" s="112"/>
      <c r="E84" s="112"/>
      <c r="F84" s="26"/>
    </row>
    <row r="85" spans="4:6" s="11" customFormat="1" ht="15" customHeight="1">
      <c r="D85" s="112"/>
      <c r="E85" s="112"/>
      <c r="F85" s="26"/>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G90"/>
  <sheetViews>
    <sheetView zoomScalePageLayoutView="0" workbookViewId="0" topLeftCell="A1">
      <selection activeCell="A1" sqref="A1:F1"/>
    </sheetView>
  </sheetViews>
  <sheetFormatPr defaultColWidth="15.7109375" defaultRowHeight="15" customHeight="1"/>
  <cols>
    <col min="1" max="1" width="64.7109375" style="52" bestFit="1" customWidth="1"/>
    <col min="2" max="3" width="15.7109375" style="52" customWidth="1"/>
    <col min="4" max="5" width="15.7109375" style="124" customWidth="1"/>
    <col min="6" max="6" width="15.7109375" style="125" customWidth="1"/>
    <col min="7" max="16384" width="15.7109375" style="52" customWidth="1"/>
  </cols>
  <sheetData>
    <row r="1" spans="1:6" s="87" customFormat="1" ht="30" customHeight="1">
      <c r="A1" s="86" t="s">
        <v>0</v>
      </c>
      <c r="B1" s="86"/>
      <c r="C1" s="86"/>
      <c r="D1" s="86"/>
      <c r="E1" s="86"/>
      <c r="F1" s="86"/>
    </row>
    <row r="2" spans="1:6" s="51" customFormat="1" ht="15" customHeight="1">
      <c r="A2" s="88"/>
      <c r="B2" s="88"/>
      <c r="C2" s="88"/>
      <c r="D2" s="88"/>
      <c r="E2" s="88"/>
      <c r="F2" s="88"/>
    </row>
    <row r="3" spans="1:6" s="90" customFormat="1" ht="15" customHeight="1">
      <c r="A3" s="89" t="s">
        <v>70</v>
      </c>
      <c r="B3" s="89"/>
      <c r="C3" s="89"/>
      <c r="D3" s="89"/>
      <c r="E3" s="89"/>
      <c r="F3" s="89"/>
    </row>
    <row r="4" spans="1:6" s="90" customFormat="1" ht="15" customHeight="1">
      <c r="A4" s="89" t="s">
        <v>109</v>
      </c>
      <c r="B4" s="89"/>
      <c r="C4" s="89"/>
      <c r="D4" s="89"/>
      <c r="E4" s="89"/>
      <c r="F4" s="89"/>
    </row>
    <row r="5" spans="1:6" s="96" customFormat="1" ht="15" customHeight="1">
      <c r="A5" s="126"/>
      <c r="B5" s="127"/>
      <c r="C5" s="127"/>
      <c r="D5" s="128"/>
      <c r="E5" s="129"/>
      <c r="F5" s="130"/>
    </row>
    <row r="6" spans="1:6" s="99" customFormat="1" ht="30" customHeight="1">
      <c r="A6" s="97"/>
      <c r="B6" s="98" t="s">
        <v>72</v>
      </c>
      <c r="C6" s="98" t="s">
        <v>73</v>
      </c>
      <c r="D6" s="98" t="s">
        <v>74</v>
      </c>
      <c r="E6" s="98" t="s">
        <v>75</v>
      </c>
      <c r="F6" s="98" t="s">
        <v>76</v>
      </c>
    </row>
    <row r="7" spans="1:6" s="103" customFormat="1" ht="15" customHeight="1">
      <c r="A7" s="100" t="s">
        <v>77</v>
      </c>
      <c r="B7" s="101"/>
      <c r="C7" s="101"/>
      <c r="D7" s="102"/>
      <c r="E7" s="102"/>
      <c r="F7" s="102"/>
    </row>
    <row r="8" spans="1:6" s="11" customFormat="1" ht="15" customHeight="1">
      <c r="A8" s="39" t="s">
        <v>78</v>
      </c>
      <c r="B8" s="104">
        <f>'Premiums YTD-8'!B12</f>
        <v>3882492</v>
      </c>
      <c r="C8" s="104">
        <f>'Premiums YTD-8'!C12</f>
        <v>-56062</v>
      </c>
      <c r="D8" s="104">
        <f>'Premiums YTD-8'!D12</f>
        <v>-2223</v>
      </c>
      <c r="E8" s="105">
        <f>'Premiums YTD-8'!E12</f>
        <v>0</v>
      </c>
      <c r="F8" s="104">
        <f>SUM(B8:E8)</f>
        <v>3824207</v>
      </c>
    </row>
    <row r="9" spans="1:6" s="11" customFormat="1" ht="15" customHeight="1">
      <c r="A9" s="106" t="s">
        <v>79</v>
      </c>
      <c r="B9" s="107">
        <f>'Earned Incurred YTD-6'!D55</f>
        <v>8970</v>
      </c>
      <c r="C9" s="105">
        <v>0</v>
      </c>
      <c r="D9" s="105">
        <v>0</v>
      </c>
      <c r="E9" s="105">
        <v>0</v>
      </c>
      <c r="F9" s="107">
        <f>SUM(B9:E9)</f>
        <v>8970</v>
      </c>
    </row>
    <row r="10" spans="1:6" s="11" customFormat="1" ht="15" customHeight="1">
      <c r="A10" s="39" t="s">
        <v>80</v>
      </c>
      <c r="B10" s="107">
        <f>'Earned Incurred YTD-6'!C48</f>
        <v>97086</v>
      </c>
      <c r="C10" s="105">
        <v>0</v>
      </c>
      <c r="D10" s="105">
        <v>0</v>
      </c>
      <c r="E10" s="105">
        <v>0</v>
      </c>
      <c r="F10" s="107">
        <f>SUM(B10:E10)</f>
        <v>97086</v>
      </c>
    </row>
    <row r="11" spans="1:6" s="11" customFormat="1" ht="15" customHeight="1">
      <c r="A11" s="39" t="s">
        <v>81</v>
      </c>
      <c r="B11" s="108">
        <f>'Earned Incurred YTD-6'!D53</f>
        <v>3596</v>
      </c>
      <c r="C11" s="105">
        <v>0</v>
      </c>
      <c r="D11" s="105">
        <v>0</v>
      </c>
      <c r="E11" s="105">
        <v>0</v>
      </c>
      <c r="F11" s="108">
        <f>SUM(B11:E11)</f>
        <v>3596</v>
      </c>
    </row>
    <row r="12" spans="1:6" s="11" customFormat="1" ht="15" customHeight="1" thickBot="1">
      <c r="A12" s="39" t="s">
        <v>82</v>
      </c>
      <c r="B12" s="109">
        <f>SUM(B8:B11)</f>
        <v>3992144</v>
      </c>
      <c r="C12" s="109">
        <f>SUM(C8:C11)</f>
        <v>-56062</v>
      </c>
      <c r="D12" s="109">
        <f>SUM(D8:D11)</f>
        <v>-2223</v>
      </c>
      <c r="E12" s="110">
        <f>SUM(E8:E11)</f>
        <v>0</v>
      </c>
      <c r="F12" s="111">
        <f>SUM(F8:F11)</f>
        <v>3933859</v>
      </c>
    </row>
    <row r="13" spans="1:6" s="11" customFormat="1" ht="15" customHeight="1" thickTop="1">
      <c r="A13" s="39"/>
      <c r="B13" s="112"/>
      <c r="C13" s="112"/>
      <c r="D13" s="112"/>
      <c r="E13" s="113"/>
      <c r="F13" s="113"/>
    </row>
    <row r="14" spans="1:6" s="11" customFormat="1" ht="15" customHeight="1">
      <c r="A14" s="100" t="s">
        <v>83</v>
      </c>
      <c r="B14" s="102"/>
      <c r="C14" s="102"/>
      <c r="D14" s="102"/>
      <c r="E14" s="114"/>
      <c r="F14" s="113"/>
    </row>
    <row r="15" spans="1:6" s="11" customFormat="1" ht="15" customHeight="1">
      <c r="A15" s="39" t="s">
        <v>84</v>
      </c>
      <c r="B15" s="107">
        <f>'Losses Incurred YTD-10'!B12</f>
        <v>319548</v>
      </c>
      <c r="C15" s="107">
        <f>'Losses Incurred YTD-10'!C12</f>
        <v>435343</v>
      </c>
      <c r="D15" s="108">
        <f>'Losses Incurred YTD-10'!D12</f>
        <v>-34988</v>
      </c>
      <c r="E15" s="105">
        <f>'Losses Incurred YTD-10'!E12</f>
        <v>0</v>
      </c>
      <c r="F15" s="107">
        <f aca="true" t="shared" si="0" ref="F15:F23">SUM(B15:E15)</f>
        <v>719903</v>
      </c>
    </row>
    <row r="16" spans="1:6" s="11" customFormat="1" ht="15" customHeight="1">
      <c r="A16" s="39" t="s">
        <v>85</v>
      </c>
      <c r="B16" s="107">
        <f>'[1]Loss Expenses Paid YTD-16'!C30</f>
        <v>22718</v>
      </c>
      <c r="C16" s="107">
        <f>'[1]Loss Expenses Paid YTD-16'!C24</f>
        <v>59221</v>
      </c>
      <c r="D16" s="107">
        <f>'[1]Loss Expenses Paid YTD-16'!C18</f>
        <v>17131</v>
      </c>
      <c r="E16" s="105">
        <f>'[1]Loss Expenses Paid YTD-16'!C12</f>
        <v>0</v>
      </c>
      <c r="F16" s="107">
        <f t="shared" si="0"/>
        <v>99070</v>
      </c>
    </row>
    <row r="17" spans="1:6" s="11" customFormat="1" ht="15" customHeight="1">
      <c r="A17" s="39" t="s">
        <v>86</v>
      </c>
      <c r="B17" s="107">
        <f>'[1]Loss Expenses Paid YTD-16'!I30</f>
        <v>111587</v>
      </c>
      <c r="C17" s="107">
        <f>'[1]Loss Expenses Paid YTD-16'!I24</f>
        <v>209731</v>
      </c>
      <c r="D17" s="107">
        <f>'[1]Loss Expenses Paid YTD-16'!I18</f>
        <v>14067</v>
      </c>
      <c r="E17" s="105">
        <f>'[1]Loss Expenses Paid YTD-16'!I12</f>
        <v>0</v>
      </c>
      <c r="F17" s="107">
        <f t="shared" si="0"/>
        <v>335385</v>
      </c>
    </row>
    <row r="18" spans="1:6" s="11" customFormat="1" ht="15" customHeight="1">
      <c r="A18" s="39" t="s">
        <v>87</v>
      </c>
      <c r="B18" s="107">
        <f>'[1]TB - Rounded'!J409</f>
        <v>35602</v>
      </c>
      <c r="C18" s="105">
        <v>0</v>
      </c>
      <c r="D18" s="105">
        <v>0</v>
      </c>
      <c r="E18" s="105">
        <v>0</v>
      </c>
      <c r="F18" s="107">
        <f t="shared" si="0"/>
        <v>35602</v>
      </c>
    </row>
    <row r="19" spans="1:6" s="11" customFormat="1" ht="15" customHeight="1">
      <c r="A19" s="115" t="s">
        <v>88</v>
      </c>
      <c r="B19" s="107">
        <f>'[1]TB - Rounded'!I414</f>
        <v>14055</v>
      </c>
      <c r="C19" s="107">
        <f>'[1]TB - Rounded'!I413</f>
        <v>678</v>
      </c>
      <c r="D19" s="105">
        <v>0</v>
      </c>
      <c r="E19" s="105">
        <v>0</v>
      </c>
      <c r="F19" s="107">
        <f t="shared" si="0"/>
        <v>14733</v>
      </c>
    </row>
    <row r="20" spans="1:6" s="11" customFormat="1" ht="15" customHeight="1">
      <c r="A20" s="39" t="s">
        <v>89</v>
      </c>
      <c r="B20" s="107">
        <f>'[1]TB - Rounded'!J411</f>
        <v>12870</v>
      </c>
      <c r="C20" s="105">
        <v>0</v>
      </c>
      <c r="D20" s="105">
        <v>0</v>
      </c>
      <c r="E20" s="105">
        <v>0</v>
      </c>
      <c r="F20" s="107">
        <f t="shared" si="0"/>
        <v>12870</v>
      </c>
    </row>
    <row r="21" spans="1:6" s="11" customFormat="1" ht="15" customHeight="1">
      <c r="A21" s="115" t="s">
        <v>90</v>
      </c>
      <c r="B21" s="107">
        <f>'[1]TB - Rounded'!J403</f>
        <v>313199</v>
      </c>
      <c r="C21" s="108">
        <f>'[1]TB - Rounded'!J399</f>
        <v>-5401</v>
      </c>
      <c r="D21" s="108">
        <f>'[1]TB - Rounded'!J395</f>
        <v>-209</v>
      </c>
      <c r="E21" s="105">
        <v>0</v>
      </c>
      <c r="F21" s="107">
        <f t="shared" si="0"/>
        <v>307589</v>
      </c>
    </row>
    <row r="22" spans="1:6" s="11" customFormat="1" ht="15" customHeight="1">
      <c r="A22" s="39" t="s">
        <v>91</v>
      </c>
      <c r="B22" s="107">
        <f>'Earned Incurred YTD-6'!C39</f>
        <v>2254045</v>
      </c>
      <c r="C22" s="105">
        <v>0</v>
      </c>
      <c r="D22" s="105">
        <v>0</v>
      </c>
      <c r="E22" s="105">
        <v>0</v>
      </c>
      <c r="F22" s="107">
        <f t="shared" si="0"/>
        <v>2254045</v>
      </c>
    </row>
    <row r="23" spans="1:6" s="11" customFormat="1" ht="15" customHeight="1">
      <c r="A23" s="39" t="s">
        <v>34</v>
      </c>
      <c r="B23" s="107">
        <f>10500+6887+6887</f>
        <v>24274</v>
      </c>
      <c r="C23" s="108">
        <f>10500-1091</f>
        <v>9409</v>
      </c>
      <c r="D23" s="105">
        <v>0</v>
      </c>
      <c r="E23" s="105">
        <v>0</v>
      </c>
      <c r="F23" s="107">
        <f t="shared" si="0"/>
        <v>33683</v>
      </c>
    </row>
    <row r="24" spans="1:6" s="11" customFormat="1" ht="15" customHeight="1" thickBot="1">
      <c r="A24" s="39" t="s">
        <v>82</v>
      </c>
      <c r="B24" s="109">
        <f>SUM(B15:B23)</f>
        <v>3107898</v>
      </c>
      <c r="C24" s="109">
        <f>SUM(C15:C23)</f>
        <v>708981</v>
      </c>
      <c r="D24" s="109">
        <f>SUM(D15:D23)</f>
        <v>-3999</v>
      </c>
      <c r="E24" s="110">
        <f>SUM(E15:E23)</f>
        <v>0</v>
      </c>
      <c r="F24" s="111">
        <f>SUM(F15:F23)</f>
        <v>3812880</v>
      </c>
    </row>
    <row r="25" spans="1:6" s="11" customFormat="1" ht="15" customHeight="1" thickTop="1">
      <c r="A25" s="39"/>
      <c r="B25" s="112"/>
      <c r="C25" s="112"/>
      <c r="D25" s="112"/>
      <c r="E25" s="112"/>
      <c r="F25" s="113"/>
    </row>
    <row r="26" spans="1:6" s="11" customFormat="1" ht="15" customHeight="1" thickBot="1">
      <c r="A26" s="116" t="s">
        <v>92</v>
      </c>
      <c r="B26" s="117">
        <f>B12-B24</f>
        <v>884246</v>
      </c>
      <c r="C26" s="117">
        <f>C12-C24</f>
        <v>-765043</v>
      </c>
      <c r="D26" s="117">
        <f>D12-D24</f>
        <v>1776</v>
      </c>
      <c r="E26" s="110">
        <f>E12-E24</f>
        <v>0</v>
      </c>
      <c r="F26" s="118">
        <f>SUM(B26:E26)</f>
        <v>120979</v>
      </c>
    </row>
    <row r="27" spans="1:6" s="11" customFormat="1" ht="15" customHeight="1" thickTop="1">
      <c r="A27" s="39"/>
      <c r="B27" s="112"/>
      <c r="C27" s="112"/>
      <c r="D27" s="112"/>
      <c r="E27" s="113"/>
      <c r="F27" s="113"/>
    </row>
    <row r="28" spans="1:6" s="11" customFormat="1" ht="15" customHeight="1">
      <c r="A28" s="100" t="s">
        <v>93</v>
      </c>
      <c r="B28" s="102"/>
      <c r="C28" s="102"/>
      <c r="D28" s="102"/>
      <c r="E28" s="114"/>
      <c r="F28" s="113"/>
    </row>
    <row r="29" spans="1:6" s="11" customFormat="1" ht="15" customHeight="1">
      <c r="A29" s="39" t="s">
        <v>94</v>
      </c>
      <c r="B29" s="105">
        <v>0</v>
      </c>
      <c r="C29" s="107">
        <f>'Earned Incurred YTD-6'!B50</f>
        <v>22867</v>
      </c>
      <c r="D29" s="105">
        <v>0</v>
      </c>
      <c r="E29" s="105">
        <v>0</v>
      </c>
      <c r="F29" s="107">
        <f>SUM(B29:E29)</f>
        <v>22867</v>
      </c>
    </row>
    <row r="30" spans="1:7" s="11" customFormat="1" ht="15" customHeight="1">
      <c r="A30" s="39" t="s">
        <v>95</v>
      </c>
      <c r="B30" s="107">
        <f>'Balance Sheet-1'!C19</f>
        <v>2025697</v>
      </c>
      <c r="C30" s="105">
        <v>0</v>
      </c>
      <c r="D30" s="105">
        <v>0</v>
      </c>
      <c r="E30" s="105">
        <v>0</v>
      </c>
      <c r="F30" s="107">
        <f>SUM(B30:E30)</f>
        <v>2025697</v>
      </c>
      <c r="G30" s="22"/>
    </row>
    <row r="31" spans="1:6" s="11" customFormat="1" ht="15" customHeight="1">
      <c r="A31" s="39" t="s">
        <v>66</v>
      </c>
      <c r="B31" s="107">
        <f>-'Income Statement-2'!D38</f>
        <v>24675</v>
      </c>
      <c r="C31" s="105">
        <v>0</v>
      </c>
      <c r="D31" s="105">
        <v>0</v>
      </c>
      <c r="E31" s="105">
        <v>0</v>
      </c>
      <c r="F31" s="107">
        <f>SUM(B31:E31)</f>
        <v>24675</v>
      </c>
    </row>
    <row r="32" spans="1:6" s="11" customFormat="1" ht="15" customHeight="1" thickBot="1">
      <c r="A32" s="39" t="s">
        <v>82</v>
      </c>
      <c r="B32" s="109">
        <f>SUM(B29:B31)</f>
        <v>2050372</v>
      </c>
      <c r="C32" s="109">
        <f>SUM(C29:C31)</f>
        <v>22867</v>
      </c>
      <c r="D32" s="110">
        <f>SUM(D29:D31)</f>
        <v>0</v>
      </c>
      <c r="E32" s="110">
        <f>SUM(E29:E31)</f>
        <v>0</v>
      </c>
      <c r="F32" s="111">
        <f>SUM(F29:F31)</f>
        <v>2073239</v>
      </c>
    </row>
    <row r="33" spans="1:7" s="11" customFormat="1" ht="15" customHeight="1" thickTop="1">
      <c r="A33" s="39"/>
      <c r="B33" s="112"/>
      <c r="C33" s="112"/>
      <c r="D33" s="112"/>
      <c r="E33" s="113"/>
      <c r="F33" s="113"/>
      <c r="G33" s="22"/>
    </row>
    <row r="34" spans="1:6" s="11" customFormat="1" ht="15" customHeight="1">
      <c r="A34" s="100" t="s">
        <v>96</v>
      </c>
      <c r="B34" s="102"/>
      <c r="C34" s="102"/>
      <c r="D34" s="102"/>
      <c r="E34" s="114"/>
      <c r="F34" s="113"/>
    </row>
    <row r="35" spans="1:6" s="11" customFormat="1" ht="15" customHeight="1">
      <c r="A35" s="39" t="s">
        <v>97</v>
      </c>
      <c r="B35" s="107">
        <f>'Earned Incurred YTD-6'!B49</f>
        <v>46128</v>
      </c>
      <c r="C35" s="105">
        <v>0</v>
      </c>
      <c r="D35" s="105">
        <v>0</v>
      </c>
      <c r="E35" s="105">
        <v>0</v>
      </c>
      <c r="F35" s="107">
        <f>SUM(B35:E35)</f>
        <v>46128</v>
      </c>
    </row>
    <row r="36" spans="1:7" s="11" customFormat="1" ht="15" customHeight="1">
      <c r="A36" s="39" t="s">
        <v>98</v>
      </c>
      <c r="B36" s="105">
        <v>0</v>
      </c>
      <c r="C36" s="107">
        <v>1820197</v>
      </c>
      <c r="D36" s="105">
        <v>0</v>
      </c>
      <c r="E36" s="105">
        <v>0</v>
      </c>
      <c r="F36" s="107">
        <f>SUM(B36:E36)</f>
        <v>1820197</v>
      </c>
      <c r="G36" s="22"/>
    </row>
    <row r="37" spans="1:6" s="11" customFormat="1" ht="15" customHeight="1" thickBot="1">
      <c r="A37" s="39" t="s">
        <v>82</v>
      </c>
      <c r="B37" s="109">
        <f>SUM(B35:B36)</f>
        <v>46128</v>
      </c>
      <c r="C37" s="109">
        <f>SUM(C35:C36)</f>
        <v>1820197</v>
      </c>
      <c r="D37" s="110">
        <f>SUM(D35:D36)</f>
        <v>0</v>
      </c>
      <c r="E37" s="110">
        <f>SUM(E35:E36)</f>
        <v>0</v>
      </c>
      <c r="F37" s="111">
        <f>SUM(F35:F36)</f>
        <v>1866325</v>
      </c>
    </row>
    <row r="38" spans="1:6" s="11" customFormat="1" ht="15" customHeight="1" thickTop="1">
      <c r="A38" s="39"/>
      <c r="B38" s="112"/>
      <c r="C38" s="112"/>
      <c r="D38" s="112"/>
      <c r="E38" s="113"/>
      <c r="F38" s="105"/>
    </row>
    <row r="39" spans="1:6" s="11" customFormat="1" ht="15" customHeight="1" thickBot="1">
      <c r="A39" s="100" t="s">
        <v>99</v>
      </c>
      <c r="B39" s="117">
        <f>B26-B32+B37</f>
        <v>-1119998</v>
      </c>
      <c r="C39" s="117">
        <f>C26-C32+C37</f>
        <v>1032287</v>
      </c>
      <c r="D39" s="117">
        <f>D26-D32+D37</f>
        <v>1776</v>
      </c>
      <c r="E39" s="110">
        <f>E26-E32+E37</f>
        <v>0</v>
      </c>
      <c r="F39" s="118">
        <f>F26-F32+F37</f>
        <v>-85935</v>
      </c>
    </row>
    <row r="40" spans="1:6" s="11" customFormat="1" ht="15" customHeight="1" thickTop="1">
      <c r="A40" s="39"/>
      <c r="B40" s="112"/>
      <c r="C40" s="112"/>
      <c r="D40" s="112"/>
      <c r="E40" s="113"/>
      <c r="F40" s="113"/>
    </row>
    <row r="41" spans="1:6" s="11" customFormat="1" ht="15" customHeight="1">
      <c r="A41" s="119" t="s">
        <v>100</v>
      </c>
      <c r="B41" s="120"/>
      <c r="C41" s="120"/>
      <c r="D41" s="120"/>
      <c r="E41" s="113"/>
      <c r="F41" s="113"/>
    </row>
    <row r="42" spans="1:6" s="11" customFormat="1" ht="15" customHeight="1">
      <c r="A42" s="39" t="s">
        <v>28</v>
      </c>
      <c r="B42" s="107">
        <f>'Premiums YTD-8'!B18</f>
        <v>2478925</v>
      </c>
      <c r="C42" s="107">
        <f>'Premiums YTD-8'!C18</f>
        <v>152789</v>
      </c>
      <c r="D42" s="105">
        <f>'Premiums YTD-8'!D18</f>
        <v>0</v>
      </c>
      <c r="E42" s="105">
        <f>'Premiums YTD-8'!E18</f>
        <v>0</v>
      </c>
      <c r="F42" s="107">
        <f>SUM(B42:E42)</f>
        <v>2631714</v>
      </c>
    </row>
    <row r="43" spans="1:6" s="11" customFormat="1" ht="15" customHeight="1">
      <c r="A43" s="39" t="s">
        <v>101</v>
      </c>
      <c r="B43" s="107">
        <f>'Losses Incurred YTD-10'!B18+'Losses Incurred YTD-10'!B24</f>
        <v>238168</v>
      </c>
      <c r="C43" s="107">
        <f>'Losses Incurred YTD-10'!C18+'Losses Incurred YTD-10'!C24</f>
        <v>130818</v>
      </c>
      <c r="D43" s="107">
        <f>'Losses Incurred YTD-10'!D18+'Losses Incurred YTD-10'!D24</f>
        <v>49497</v>
      </c>
      <c r="E43" s="105">
        <f>'Losses Incurred YTD-10'!E18+'Losses Incurred YTD-10'!E24</f>
        <v>0</v>
      </c>
      <c r="F43" s="107">
        <f>SUM(B43:E43)</f>
        <v>418483</v>
      </c>
    </row>
    <row r="44" spans="1:6" s="11" customFormat="1" ht="15" customHeight="1">
      <c r="A44" s="39" t="s">
        <v>102</v>
      </c>
      <c r="B44" s="107">
        <f>'Loss Expenses YTD-12'!B18</f>
        <v>62641</v>
      </c>
      <c r="C44" s="107">
        <f>'Loss Expenses YTD-12'!C18</f>
        <v>52169</v>
      </c>
      <c r="D44" s="107">
        <f>'Loss Expenses YTD-12'!D18</f>
        <v>28317</v>
      </c>
      <c r="E44" s="105">
        <f>'Loss Expenses YTD-12'!E18</f>
        <v>0</v>
      </c>
      <c r="F44" s="107">
        <f>SUM(B44:E44)</f>
        <v>143127</v>
      </c>
    </row>
    <row r="45" spans="1:6" s="11" customFormat="1" ht="15" customHeight="1">
      <c r="A45" s="39" t="s">
        <v>103</v>
      </c>
      <c r="B45" s="107">
        <f>'Earned Incurred YTD-6'!B41</f>
        <v>76937</v>
      </c>
      <c r="C45" s="105">
        <v>0</v>
      </c>
      <c r="D45" s="105">
        <v>0</v>
      </c>
      <c r="E45" s="105">
        <v>0</v>
      </c>
      <c r="F45" s="107">
        <f>SUM(B45:E45)</f>
        <v>76937</v>
      </c>
    </row>
    <row r="46" spans="1:6" s="11" customFormat="1" ht="15" customHeight="1">
      <c r="A46" s="39" t="s">
        <v>104</v>
      </c>
      <c r="B46" s="107">
        <f>'Earned Incurred YTD-6'!B33</f>
        <v>93692</v>
      </c>
      <c r="C46" s="105">
        <v>0</v>
      </c>
      <c r="D46" s="105">
        <v>0</v>
      </c>
      <c r="E46" s="105">
        <v>0</v>
      </c>
      <c r="F46" s="107">
        <f>SUM(B46:E46)</f>
        <v>93692</v>
      </c>
    </row>
    <row r="47" spans="1:6" s="11" customFormat="1" ht="15" customHeight="1" thickBot="1">
      <c r="A47" s="122" t="s">
        <v>82</v>
      </c>
      <c r="B47" s="109">
        <f>SUM(B42:B46)</f>
        <v>2950363</v>
      </c>
      <c r="C47" s="109">
        <f>SUM(C42:C46)</f>
        <v>335776</v>
      </c>
      <c r="D47" s="109">
        <f>SUM(D42:D46)</f>
        <v>77814</v>
      </c>
      <c r="E47" s="110">
        <f>SUM(E42:E46)</f>
        <v>0</v>
      </c>
      <c r="F47" s="111">
        <f>SUM(F42:F46)</f>
        <v>3363953</v>
      </c>
    </row>
    <row r="48" spans="1:6" s="11" customFormat="1" ht="15" customHeight="1" thickTop="1">
      <c r="A48" s="39"/>
      <c r="B48" s="112"/>
      <c r="C48" s="112"/>
      <c r="D48" s="113"/>
      <c r="E48" s="113"/>
      <c r="F48" s="113"/>
    </row>
    <row r="49" spans="1:6" s="11" customFormat="1" ht="15" customHeight="1">
      <c r="A49" s="119" t="s">
        <v>105</v>
      </c>
      <c r="B49" s="120"/>
      <c r="C49" s="120"/>
      <c r="D49" s="120"/>
      <c r="E49" s="113"/>
      <c r="F49" s="113"/>
    </row>
    <row r="50" spans="1:6" s="11" customFormat="1" ht="15" customHeight="1">
      <c r="A50" s="39" t="s">
        <v>28</v>
      </c>
      <c r="B50" s="105">
        <f>'Premiums YTD-8'!B24</f>
        <v>0</v>
      </c>
      <c r="C50" s="107">
        <f>'Premiums YTD-8'!C24</f>
        <v>2634594</v>
      </c>
      <c r="D50" s="105">
        <f>'Premiums YTD-8'!D24</f>
        <v>0</v>
      </c>
      <c r="E50" s="105">
        <f>'Premiums YTD-8'!E24</f>
        <v>0</v>
      </c>
      <c r="F50" s="107">
        <f>SUM(B50:E50)</f>
        <v>2634594</v>
      </c>
    </row>
    <row r="51" spans="1:6" s="11" customFormat="1" ht="15" customHeight="1">
      <c r="A51" s="39" t="s">
        <v>101</v>
      </c>
      <c r="B51" s="105">
        <f>'Losses Incurred YTD-10'!B31</f>
        <v>0</v>
      </c>
      <c r="C51" s="107">
        <f>'Losses Incurred YTD-10'!C31</f>
        <v>384344</v>
      </c>
      <c r="D51" s="107">
        <f>'Losses Incurred YTD-10'!D31</f>
        <v>132414</v>
      </c>
      <c r="E51" s="107">
        <f>'Losses Incurred YTD-10'!E31</f>
        <v>10360</v>
      </c>
      <c r="F51" s="107">
        <f>SUM(B51:E51)</f>
        <v>527118</v>
      </c>
    </row>
    <row r="52" spans="1:6" s="11" customFormat="1" ht="15" customHeight="1">
      <c r="A52" s="39" t="s">
        <v>106</v>
      </c>
      <c r="B52" s="105">
        <f>'Loss Expenses YTD-12'!B24</f>
        <v>0</v>
      </c>
      <c r="C52" s="107">
        <f>'Loss Expenses YTD-12'!C24</f>
        <v>114069</v>
      </c>
      <c r="D52" s="107">
        <f>'Loss Expenses YTD-12'!D24</f>
        <v>55789</v>
      </c>
      <c r="E52" s="107">
        <f>'Loss Expenses YTD-12'!E24</f>
        <v>26974</v>
      </c>
      <c r="F52" s="107">
        <f>SUM(B52:E52)</f>
        <v>196832</v>
      </c>
    </row>
    <row r="53" spans="1:6" s="11" customFormat="1" ht="15" customHeight="1">
      <c r="A53" s="39" t="s">
        <v>103</v>
      </c>
      <c r="B53" s="105">
        <f>'Loss Expenses YTD-12'!B25</f>
        <v>0</v>
      </c>
      <c r="C53" s="107">
        <f>'Earned Incurred YTD-6'!B42</f>
        <v>117875</v>
      </c>
      <c r="D53" s="105">
        <v>0</v>
      </c>
      <c r="E53" s="105">
        <v>0</v>
      </c>
      <c r="F53" s="107">
        <f>SUM(B53:E53)</f>
        <v>117875</v>
      </c>
    </row>
    <row r="54" spans="1:6" s="11" customFormat="1" ht="15" customHeight="1">
      <c r="A54" s="39" t="s">
        <v>104</v>
      </c>
      <c r="B54" s="105">
        <f>'Loss Expenses YTD-12'!B26</f>
        <v>0</v>
      </c>
      <c r="C54" s="107">
        <f>'Earned Incurred YTD-6'!B34</f>
        <v>102678</v>
      </c>
      <c r="D54" s="105">
        <v>0</v>
      </c>
      <c r="E54" s="105">
        <v>0</v>
      </c>
      <c r="F54" s="107">
        <f>SUM(B54:E54)</f>
        <v>102678</v>
      </c>
    </row>
    <row r="55" spans="1:6" s="11" customFormat="1" ht="15" customHeight="1" thickBot="1">
      <c r="A55" s="39" t="s">
        <v>82</v>
      </c>
      <c r="B55" s="110">
        <f>SUM(B50:B54)</f>
        <v>0</v>
      </c>
      <c r="C55" s="109">
        <f>SUM(C50:C54)</f>
        <v>3353560</v>
      </c>
      <c r="D55" s="109">
        <f>SUM(D50:D54)</f>
        <v>188203</v>
      </c>
      <c r="E55" s="109">
        <f>SUM(E50:E54)</f>
        <v>37334</v>
      </c>
      <c r="F55" s="111">
        <f>SUM(F50:F54)</f>
        <v>3579097</v>
      </c>
    </row>
    <row r="56" spans="1:6" s="11" customFormat="1" ht="15" customHeight="1" thickTop="1">
      <c r="A56" s="39"/>
      <c r="B56" s="112"/>
      <c r="C56" s="112"/>
      <c r="D56" s="112"/>
      <c r="E56" s="112"/>
      <c r="F56" s="26"/>
    </row>
    <row r="57" spans="1:6" s="11" customFormat="1" ht="15" customHeight="1" thickBot="1">
      <c r="A57" s="116" t="s">
        <v>107</v>
      </c>
      <c r="B57" s="123">
        <f>B39-B47+B55</f>
        <v>-4070361</v>
      </c>
      <c r="C57" s="123">
        <f>C39-C47+C55</f>
        <v>4050071</v>
      </c>
      <c r="D57" s="123">
        <f>D39-D47+D55</f>
        <v>112165</v>
      </c>
      <c r="E57" s="123">
        <f>E39-E47+E55</f>
        <v>37334</v>
      </c>
      <c r="F57" s="123">
        <f>F39-F47+F55+1</f>
        <v>129210</v>
      </c>
    </row>
    <row r="58" spans="1:6" s="11" customFormat="1" ht="15" customHeight="1" thickTop="1">
      <c r="A58" s="39"/>
      <c r="D58" s="112"/>
      <c r="E58" s="112"/>
      <c r="F58" s="112"/>
    </row>
    <row r="59" spans="1:7" s="11" customFormat="1" ht="15" customHeight="1">
      <c r="A59" s="131"/>
      <c r="D59" s="112"/>
      <c r="E59" s="112"/>
      <c r="F59" s="112"/>
      <c r="G59" s="112"/>
    </row>
    <row r="60" spans="4:7" s="11" customFormat="1" ht="15" customHeight="1">
      <c r="D60" s="112"/>
      <c r="E60" s="112"/>
      <c r="F60" s="112"/>
      <c r="G60" s="112"/>
    </row>
    <row r="61" spans="4:6" s="11" customFormat="1" ht="15" customHeight="1">
      <c r="D61" s="112"/>
      <c r="E61" s="112"/>
      <c r="F61" s="112"/>
    </row>
    <row r="62" spans="1:6" s="11" customFormat="1" ht="15" customHeight="1">
      <c r="A62" s="103"/>
      <c r="B62" s="103"/>
      <c r="C62" s="103"/>
      <c r="D62" s="112"/>
      <c r="E62" s="112"/>
      <c r="F62" s="112"/>
    </row>
    <row r="63" spans="4:6" s="11" customFormat="1" ht="15" customHeight="1">
      <c r="D63" s="112"/>
      <c r="E63" s="112"/>
      <c r="F63" s="26"/>
    </row>
    <row r="64" spans="4:6" s="11" customFormat="1" ht="15" customHeight="1">
      <c r="D64" s="112"/>
      <c r="E64" s="112"/>
      <c r="F64" s="26"/>
    </row>
    <row r="65" spans="4:6" s="11" customFormat="1" ht="15" customHeight="1">
      <c r="D65" s="112"/>
      <c r="E65" s="112"/>
      <c r="F65" s="26"/>
    </row>
    <row r="66" spans="4:6" s="11" customFormat="1" ht="15" customHeight="1">
      <c r="D66" s="112"/>
      <c r="E66" s="112"/>
      <c r="F66" s="26"/>
    </row>
    <row r="67" spans="4:6" s="11" customFormat="1" ht="15" customHeight="1">
      <c r="D67" s="112"/>
      <c r="E67" s="112"/>
      <c r="F67" s="26"/>
    </row>
    <row r="68" spans="4:6" s="11" customFormat="1" ht="15" customHeight="1">
      <c r="D68" s="112"/>
      <c r="E68" s="112"/>
      <c r="F68" s="26"/>
    </row>
    <row r="69" spans="4:6" s="11" customFormat="1" ht="15" customHeight="1">
      <c r="D69" s="112"/>
      <c r="E69" s="112"/>
      <c r="F69" s="26"/>
    </row>
    <row r="70" spans="4:6" s="11" customFormat="1" ht="15" customHeight="1">
      <c r="D70" s="112"/>
      <c r="E70" s="112"/>
      <c r="F70" s="26"/>
    </row>
    <row r="71" spans="4:6" s="11" customFormat="1" ht="15" customHeight="1">
      <c r="D71" s="112"/>
      <c r="E71" s="112"/>
      <c r="F71" s="26"/>
    </row>
    <row r="72" spans="4:6" s="11" customFormat="1" ht="15" customHeight="1">
      <c r="D72" s="112"/>
      <c r="E72" s="112"/>
      <c r="F72" s="26"/>
    </row>
    <row r="73" spans="4:6" s="11" customFormat="1" ht="15" customHeight="1">
      <c r="D73" s="112"/>
      <c r="E73" s="112"/>
      <c r="F73" s="26"/>
    </row>
    <row r="74" spans="4:6" s="11" customFormat="1" ht="15" customHeight="1">
      <c r="D74" s="112"/>
      <c r="E74" s="112"/>
      <c r="F74" s="26"/>
    </row>
    <row r="75" spans="4:6" s="11" customFormat="1" ht="15" customHeight="1">
      <c r="D75" s="112"/>
      <c r="E75" s="112"/>
      <c r="F75" s="26"/>
    </row>
    <row r="76" spans="4:6" s="11" customFormat="1" ht="15" customHeight="1">
      <c r="D76" s="112"/>
      <c r="E76" s="112"/>
      <c r="F76" s="26"/>
    </row>
    <row r="77" spans="4:6" s="11" customFormat="1" ht="15" customHeight="1">
      <c r="D77" s="112"/>
      <c r="E77" s="112"/>
      <c r="F77" s="26"/>
    </row>
    <row r="78" spans="4:6" s="11" customFormat="1" ht="15" customHeight="1">
      <c r="D78" s="112"/>
      <c r="E78" s="112"/>
      <c r="F78" s="26"/>
    </row>
    <row r="79" spans="4:6" s="11" customFormat="1" ht="15" customHeight="1">
      <c r="D79" s="112"/>
      <c r="E79" s="112"/>
      <c r="F79" s="26"/>
    </row>
    <row r="80" spans="4:6" s="11" customFormat="1" ht="15" customHeight="1">
      <c r="D80" s="112"/>
      <c r="E80" s="112"/>
      <c r="F80" s="26"/>
    </row>
    <row r="81" spans="4:6" s="11" customFormat="1" ht="15" customHeight="1">
      <c r="D81" s="112"/>
      <c r="E81" s="112"/>
      <c r="F81" s="26"/>
    </row>
    <row r="82" spans="4:6" s="11" customFormat="1" ht="15" customHeight="1">
      <c r="D82" s="112"/>
      <c r="E82" s="112"/>
      <c r="F82" s="26"/>
    </row>
    <row r="83" spans="4:6" s="11" customFormat="1" ht="15" customHeight="1">
      <c r="D83" s="112"/>
      <c r="E83" s="112"/>
      <c r="F83" s="26"/>
    </row>
    <row r="84" spans="4:6" s="11" customFormat="1" ht="15" customHeight="1">
      <c r="D84" s="112"/>
      <c r="E84" s="112"/>
      <c r="F84" s="26"/>
    </row>
    <row r="85" spans="4:6" s="11" customFormat="1" ht="15" customHeight="1">
      <c r="D85" s="112"/>
      <c r="E85" s="112"/>
      <c r="F85" s="26"/>
    </row>
    <row r="86" spans="4:6" s="11" customFormat="1" ht="15" customHeight="1">
      <c r="D86" s="112"/>
      <c r="E86" s="112"/>
      <c r="F86" s="26"/>
    </row>
    <row r="87" spans="4:6" s="11" customFormat="1" ht="15" customHeight="1">
      <c r="D87" s="112"/>
      <c r="E87" s="112"/>
      <c r="F87" s="26"/>
    </row>
    <row r="88" spans="4:6" s="11" customFormat="1" ht="15" customHeight="1">
      <c r="D88" s="112"/>
      <c r="E88" s="112"/>
      <c r="F88" s="26"/>
    </row>
    <row r="89" spans="4:6" s="11" customFormat="1" ht="15" customHeight="1">
      <c r="D89" s="112"/>
      <c r="E89" s="112"/>
      <c r="F89" s="26"/>
    </row>
    <row r="90" spans="1:6" s="11" customFormat="1" ht="15" customHeight="1">
      <c r="A90" s="52"/>
      <c r="B90" s="52"/>
      <c r="C90" s="52"/>
      <c r="D90" s="124"/>
      <c r="E90" s="124"/>
      <c r="F90" s="125"/>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161"/>
  <sheetViews>
    <sheetView zoomScalePageLayoutView="0" workbookViewId="0" topLeftCell="A1">
      <selection activeCell="A1" sqref="A1:D1"/>
    </sheetView>
  </sheetViews>
  <sheetFormatPr defaultColWidth="15.7109375" defaultRowHeight="15" customHeight="1"/>
  <cols>
    <col min="1" max="1" width="60.7109375" style="52" customWidth="1"/>
    <col min="2" max="4" width="18.7109375" style="186" customWidth="1"/>
    <col min="5" max="5" width="15.7109375" style="186" customWidth="1"/>
    <col min="6" max="16384" width="15.7109375" style="52" customWidth="1"/>
  </cols>
  <sheetData>
    <row r="1" spans="1:5" s="136" customFormat="1" ht="30" customHeight="1">
      <c r="A1" s="132" t="s">
        <v>0</v>
      </c>
      <c r="B1" s="133"/>
      <c r="C1" s="133"/>
      <c r="D1" s="134"/>
      <c r="E1" s="135"/>
    </row>
    <row r="2" spans="1:5" s="90" customFormat="1" ht="15" customHeight="1">
      <c r="A2" s="137"/>
      <c r="B2" s="88"/>
      <c r="C2" s="88"/>
      <c r="D2" s="138"/>
      <c r="E2" s="139"/>
    </row>
    <row r="3" spans="1:5" s="90" customFormat="1" ht="15" customHeight="1">
      <c r="A3" s="140" t="s">
        <v>110</v>
      </c>
      <c r="B3" s="89"/>
      <c r="C3" s="89"/>
      <c r="D3" s="141"/>
      <c r="E3" s="139"/>
    </row>
    <row r="4" spans="1:5" s="90" customFormat="1" ht="15" customHeight="1">
      <c r="A4" s="140" t="s">
        <v>111</v>
      </c>
      <c r="B4" s="89"/>
      <c r="C4" s="89"/>
      <c r="D4" s="141"/>
      <c r="E4" s="139"/>
    </row>
    <row r="5" spans="1:5" s="90" customFormat="1" ht="15" customHeight="1">
      <c r="A5" s="140" t="s">
        <v>112</v>
      </c>
      <c r="B5" s="89"/>
      <c r="C5" s="89"/>
      <c r="D5" s="141"/>
      <c r="E5" s="139"/>
    </row>
    <row r="6" spans="1:5" s="90" customFormat="1" ht="15" customHeight="1">
      <c r="A6" s="142"/>
      <c r="B6" s="143"/>
      <c r="C6" s="143"/>
      <c r="D6" s="144"/>
      <c r="E6" s="139"/>
    </row>
    <row r="7" spans="1:5" s="11" customFormat="1" ht="15" customHeight="1">
      <c r="A7" s="145"/>
      <c r="B7" s="143"/>
      <c r="C7" s="143"/>
      <c r="D7" s="144"/>
      <c r="E7" s="79"/>
    </row>
    <row r="8" spans="1:5" s="11" customFormat="1" ht="15" customHeight="1">
      <c r="A8" s="146" t="s">
        <v>113</v>
      </c>
      <c r="B8" s="147" t="s">
        <v>114</v>
      </c>
      <c r="C8" s="148"/>
      <c r="D8" s="149"/>
      <c r="E8" s="79"/>
    </row>
    <row r="9" spans="1:5" s="11" customFormat="1" ht="15" customHeight="1">
      <c r="A9" s="146"/>
      <c r="B9" s="150" t="s">
        <v>42</v>
      </c>
      <c r="C9" s="151"/>
      <c r="D9" s="152"/>
      <c r="E9" s="79"/>
    </row>
    <row r="10" spans="1:5" s="11" customFormat="1" ht="15" customHeight="1">
      <c r="A10" s="153"/>
      <c r="B10" s="154" t="s">
        <v>67</v>
      </c>
      <c r="C10" s="155"/>
      <c r="D10" s="156"/>
      <c r="E10" s="79"/>
    </row>
    <row r="11" spans="1:5" s="11" customFormat="1" ht="15" customHeight="1">
      <c r="A11" s="157" t="s">
        <v>115</v>
      </c>
      <c r="B11" s="158"/>
      <c r="C11" s="25">
        <f>'Premiums QTD-7'!F12</f>
        <v>1389165</v>
      </c>
      <c r="D11" s="156"/>
      <c r="E11" s="79"/>
    </row>
    <row r="12" spans="1:5" s="11" customFormat="1" ht="15" customHeight="1">
      <c r="A12" s="157"/>
      <c r="B12" s="158"/>
      <c r="C12" s="26"/>
      <c r="D12" s="156"/>
      <c r="E12" s="79"/>
    </row>
    <row r="13" spans="1:5" s="11" customFormat="1" ht="15" customHeight="1">
      <c r="A13" s="159" t="s">
        <v>116</v>
      </c>
      <c r="B13" s="160">
        <f>'Premiums QTD-7'!F18</f>
        <v>2631714</v>
      </c>
      <c r="C13" s="161"/>
      <c r="D13" s="156"/>
      <c r="E13" s="79"/>
    </row>
    <row r="14" spans="1:5" s="11" customFormat="1" ht="15" customHeight="1">
      <c r="A14" s="159" t="s">
        <v>117</v>
      </c>
      <c r="B14" s="162">
        <f>'Premiums QTD-7'!F24</f>
        <v>2523062</v>
      </c>
      <c r="C14" s="161"/>
      <c r="D14" s="156"/>
      <c r="E14" s="79"/>
    </row>
    <row r="15" spans="1:5" s="11" customFormat="1" ht="15" customHeight="1">
      <c r="A15" s="159" t="s">
        <v>118</v>
      </c>
      <c r="B15" s="158"/>
      <c r="C15" s="163">
        <f>B14-B13</f>
        <v>-108652</v>
      </c>
      <c r="D15" s="156"/>
      <c r="E15" s="79"/>
    </row>
    <row r="16" spans="1:5" s="11" customFormat="1" ht="15" customHeight="1">
      <c r="A16" s="157" t="s">
        <v>119</v>
      </c>
      <c r="B16" s="158"/>
      <c r="C16" s="161"/>
      <c r="D16" s="164">
        <f>C11+C15</f>
        <v>1280513</v>
      </c>
      <c r="E16" s="79"/>
    </row>
    <row r="17" spans="1:4" s="11" customFormat="1" ht="15" customHeight="1">
      <c r="A17" s="159" t="s">
        <v>120</v>
      </c>
      <c r="B17" s="158"/>
      <c r="C17" s="165">
        <f>'[1]Loss Expenses Paid QTD-15'!E36</f>
        <v>271279</v>
      </c>
      <c r="D17" s="156"/>
    </row>
    <row r="18" spans="1:4" s="11" customFormat="1" ht="15" customHeight="1">
      <c r="A18" s="159" t="s">
        <v>121</v>
      </c>
      <c r="B18" s="158"/>
      <c r="C18" s="166">
        <f>-'[1]TB - Rounded'!H299</f>
        <v>89462</v>
      </c>
      <c r="D18" s="156"/>
    </row>
    <row r="19" spans="1:5" s="11" customFormat="1" ht="15" customHeight="1">
      <c r="A19" s="157" t="s">
        <v>122</v>
      </c>
      <c r="B19" s="158"/>
      <c r="C19" s="165">
        <f>C17-C18</f>
        <v>181817</v>
      </c>
      <c r="D19" s="156"/>
      <c r="E19" s="79"/>
    </row>
    <row r="20" spans="1:5" s="11" customFormat="1" ht="15" customHeight="1">
      <c r="A20" s="159" t="s">
        <v>123</v>
      </c>
      <c r="B20" s="160">
        <f>'Losses Incurred QTD-9'!F18+'Losses Incurred QTD-9'!F24</f>
        <v>418483</v>
      </c>
      <c r="C20" s="161" t="s">
        <v>67</v>
      </c>
      <c r="D20" s="156"/>
      <c r="E20" s="79"/>
    </row>
    <row r="21" spans="1:5" s="11" customFormat="1" ht="15" customHeight="1">
      <c r="A21" s="159" t="s">
        <v>124</v>
      </c>
      <c r="B21" s="162">
        <f>'Losses Incurred QTD-9'!F31</f>
        <v>590028</v>
      </c>
      <c r="C21" s="161"/>
      <c r="D21" s="156"/>
      <c r="E21" s="79"/>
    </row>
    <row r="22" spans="1:5" s="11" customFormat="1" ht="15" customHeight="1">
      <c r="A22" s="159" t="s">
        <v>125</v>
      </c>
      <c r="B22" s="167"/>
      <c r="C22" s="163">
        <f>B20-B21</f>
        <v>-171545</v>
      </c>
      <c r="D22" s="156"/>
      <c r="E22" s="79"/>
    </row>
    <row r="23" spans="1:5" s="11" customFormat="1" ht="15" customHeight="1">
      <c r="A23" s="157" t="s">
        <v>126</v>
      </c>
      <c r="B23" s="158"/>
      <c r="C23" s="161"/>
      <c r="D23" s="168">
        <f>C19+C22</f>
        <v>10272</v>
      </c>
      <c r="E23" s="161"/>
    </row>
    <row r="24" spans="1:5" s="11" customFormat="1" ht="15" customHeight="1">
      <c r="A24" s="159" t="s">
        <v>127</v>
      </c>
      <c r="B24" s="158"/>
      <c r="C24" s="165">
        <f>'[1]Loss Expenses Paid QTD-15'!C36</f>
        <v>29919</v>
      </c>
      <c r="D24" s="156"/>
      <c r="E24" s="169"/>
    </row>
    <row r="25" spans="1:5" s="11" customFormat="1" ht="15" customHeight="1">
      <c r="A25" s="159" t="s">
        <v>128</v>
      </c>
      <c r="B25" s="158"/>
      <c r="C25" s="166">
        <f>'[1]Loss Expenses Paid QTD-15'!I36</f>
        <v>106019</v>
      </c>
      <c r="D25" s="156"/>
      <c r="E25" s="169"/>
    </row>
    <row r="26" spans="1:5" s="11" customFormat="1" ht="15" customHeight="1">
      <c r="A26" s="157" t="s">
        <v>129</v>
      </c>
      <c r="B26" s="158"/>
      <c r="C26" s="165">
        <f>C24+C25</f>
        <v>135938</v>
      </c>
      <c r="D26" s="156"/>
      <c r="E26" s="161"/>
    </row>
    <row r="27" spans="1:5" s="11" customFormat="1" ht="15" customHeight="1">
      <c r="A27" s="159" t="s">
        <v>130</v>
      </c>
      <c r="B27" s="160">
        <f>'Loss Expenses QTD-11'!F18</f>
        <v>143127</v>
      </c>
      <c r="C27" s="161"/>
      <c r="D27" s="156"/>
      <c r="E27" s="169"/>
    </row>
    <row r="28" spans="1:5" s="11" customFormat="1" ht="15" customHeight="1">
      <c r="A28" s="159" t="s">
        <v>131</v>
      </c>
      <c r="B28" s="162">
        <f>'Loss Expenses QTD-11'!F24</f>
        <v>178330</v>
      </c>
      <c r="C28" s="161"/>
      <c r="D28" s="156"/>
      <c r="E28" s="161"/>
    </row>
    <row r="29" spans="1:5" s="11" customFormat="1" ht="15" customHeight="1">
      <c r="A29" s="159" t="s">
        <v>132</v>
      </c>
      <c r="B29" s="158"/>
      <c r="C29" s="163">
        <f>B27-B28</f>
        <v>-35203</v>
      </c>
      <c r="D29" s="156"/>
      <c r="E29" s="169"/>
    </row>
    <row r="30" spans="1:5" s="11" customFormat="1" ht="15" customHeight="1">
      <c r="A30" s="157" t="s">
        <v>133</v>
      </c>
      <c r="B30" s="158"/>
      <c r="C30" s="161"/>
      <c r="D30" s="170">
        <f>C26+C29</f>
        <v>100735</v>
      </c>
      <c r="E30" s="161"/>
    </row>
    <row r="31" spans="1:5" s="11" customFormat="1" ht="15" customHeight="1">
      <c r="A31" s="157" t="s">
        <v>134</v>
      </c>
      <c r="B31" s="158"/>
      <c r="C31" s="161"/>
      <c r="D31" s="171">
        <f>D23+D30</f>
        <v>111007</v>
      </c>
      <c r="E31" s="161"/>
    </row>
    <row r="32" spans="1:5" s="11" customFormat="1" ht="15" customHeight="1">
      <c r="A32" s="159" t="s">
        <v>135</v>
      </c>
      <c r="B32" s="158"/>
      <c r="C32" s="172">
        <v>0</v>
      </c>
      <c r="D32" s="156"/>
      <c r="E32" s="169"/>
    </row>
    <row r="33" spans="1:5" s="11" customFormat="1" ht="15" customHeight="1">
      <c r="A33" s="159" t="s">
        <v>136</v>
      </c>
      <c r="B33" s="160">
        <f>'Earned Incurred YTD-6'!B33</f>
        <v>93692</v>
      </c>
      <c r="C33" s="161"/>
      <c r="D33" s="156"/>
      <c r="E33" s="79"/>
    </row>
    <row r="34" spans="1:5" s="11" customFormat="1" ht="15" customHeight="1">
      <c r="A34" s="159" t="s">
        <v>137</v>
      </c>
      <c r="B34" s="162">
        <v>84796</v>
      </c>
      <c r="C34" s="161"/>
      <c r="D34" s="156"/>
      <c r="E34" s="79"/>
    </row>
    <row r="35" spans="1:5" s="11" customFormat="1" ht="15" customHeight="1">
      <c r="A35" s="159" t="s">
        <v>138</v>
      </c>
      <c r="B35" s="158"/>
      <c r="C35" s="163">
        <f>B33-B34</f>
        <v>8896</v>
      </c>
      <c r="D35" s="156"/>
      <c r="E35" s="79"/>
    </row>
    <row r="36" spans="1:9" s="11" customFormat="1" ht="15" customHeight="1">
      <c r="A36" s="157" t="s">
        <v>139</v>
      </c>
      <c r="B36" s="158"/>
      <c r="C36" s="161" t="s">
        <v>67</v>
      </c>
      <c r="D36" s="168">
        <f>C32+C35</f>
        <v>8896</v>
      </c>
      <c r="E36" s="79"/>
      <c r="F36" s="39"/>
      <c r="I36" s="11" t="s">
        <v>67</v>
      </c>
    </row>
    <row r="37" spans="1:5" s="11" customFormat="1" ht="15" customHeight="1">
      <c r="A37" s="159" t="s">
        <v>140</v>
      </c>
      <c r="B37" s="158"/>
      <c r="C37" s="165">
        <f>'[1]TB - Rounded'!H405</f>
        <v>110929</v>
      </c>
      <c r="D37" s="156"/>
      <c r="E37" s="79"/>
    </row>
    <row r="38" spans="1:5" s="11" customFormat="1" ht="15" customHeight="1">
      <c r="A38" s="159" t="s">
        <v>141</v>
      </c>
      <c r="B38" s="158"/>
      <c r="C38" s="165">
        <f>'[1]TB - Rounded'!H416</f>
        <v>21372</v>
      </c>
      <c r="D38" s="156"/>
      <c r="E38" s="173"/>
    </row>
    <row r="39" spans="1:6" s="11" customFormat="1" ht="15" customHeight="1">
      <c r="A39" s="159" t="s">
        <v>142</v>
      </c>
      <c r="B39" s="158"/>
      <c r="C39" s="166">
        <f>'[1]TB - Rounded'!H621-C43-1</f>
        <v>745963</v>
      </c>
      <c r="D39" s="156"/>
      <c r="E39" s="173"/>
      <c r="F39" s="79"/>
    </row>
    <row r="40" spans="1:6" s="11" customFormat="1" ht="15" customHeight="1">
      <c r="A40" s="157" t="s">
        <v>143</v>
      </c>
      <c r="B40" s="158"/>
      <c r="C40" s="165">
        <f>SUM(C37:C39)</f>
        <v>878264</v>
      </c>
      <c r="D40" s="156"/>
      <c r="E40" s="173"/>
      <c r="F40" s="79"/>
    </row>
    <row r="41" spans="1:5" s="11" customFormat="1" ht="15" customHeight="1">
      <c r="A41" s="159" t="s">
        <v>136</v>
      </c>
      <c r="B41" s="160">
        <f>'Earned Incurred YTD-6'!B41</f>
        <v>76937</v>
      </c>
      <c r="C41" s="161"/>
      <c r="D41" s="156"/>
      <c r="E41" s="173"/>
    </row>
    <row r="42" spans="1:5" s="11" customFormat="1" ht="15" customHeight="1">
      <c r="A42" s="159" t="s">
        <v>137</v>
      </c>
      <c r="B42" s="162">
        <v>103126</v>
      </c>
      <c r="C42" s="161" t="s">
        <v>67</v>
      </c>
      <c r="D42" s="156"/>
      <c r="E42" s="79"/>
    </row>
    <row r="43" spans="1:5" s="11" customFormat="1" ht="15" customHeight="1">
      <c r="A43" s="159" t="s">
        <v>144</v>
      </c>
      <c r="B43" s="158"/>
      <c r="C43" s="163">
        <f>+B41-B42</f>
        <v>-26189</v>
      </c>
      <c r="D43" s="156"/>
      <c r="E43" s="79"/>
    </row>
    <row r="44" spans="1:6" s="11" customFormat="1" ht="15" customHeight="1">
      <c r="A44" s="157" t="s">
        <v>145</v>
      </c>
      <c r="B44" s="158"/>
      <c r="C44" s="161"/>
      <c r="D44" s="170">
        <f>SUM(C40:C43)</f>
        <v>852075</v>
      </c>
      <c r="E44" s="79"/>
      <c r="F44" s="79"/>
    </row>
    <row r="45" spans="1:6" s="11" customFormat="1" ht="15" customHeight="1">
      <c r="A45" s="157" t="s">
        <v>146</v>
      </c>
      <c r="B45" s="158"/>
      <c r="C45" s="161"/>
      <c r="D45" s="170">
        <f>SUM(D36:D44)</f>
        <v>860971</v>
      </c>
      <c r="E45" s="79"/>
      <c r="F45" s="174"/>
    </row>
    <row r="46" spans="1:6" s="11" customFormat="1" ht="15" customHeight="1">
      <c r="A46" s="157" t="s">
        <v>147</v>
      </c>
      <c r="B46" s="158"/>
      <c r="C46" s="161"/>
      <c r="D46" s="175">
        <f>+D31+D45</f>
        <v>971978</v>
      </c>
      <c r="E46" s="79"/>
      <c r="F46" s="174"/>
    </row>
    <row r="47" spans="1:6" s="11" customFormat="1" ht="15" customHeight="1">
      <c r="A47" s="157" t="s">
        <v>148</v>
      </c>
      <c r="B47" s="158"/>
      <c r="C47" s="161"/>
      <c r="D47" s="171">
        <f>D16-D31-D45</f>
        <v>308535</v>
      </c>
      <c r="E47" s="176"/>
      <c r="F47" s="79"/>
    </row>
    <row r="48" spans="1:4" s="11" customFormat="1" ht="15" customHeight="1">
      <c r="A48" s="159" t="s">
        <v>149</v>
      </c>
      <c r="B48" s="158"/>
      <c r="C48" s="165">
        <f>-'[1]TB - Rounded'!H260-C51</f>
        <v>39463</v>
      </c>
      <c r="D48" s="156"/>
    </row>
    <row r="49" spans="1:5" s="11" customFormat="1" ht="15" customHeight="1">
      <c r="A49" s="159" t="s">
        <v>150</v>
      </c>
      <c r="B49" s="160">
        <f>'Earned Incurred YTD-6'!B49</f>
        <v>46128</v>
      </c>
      <c r="C49" s="161"/>
      <c r="D49" s="156"/>
      <c r="E49" s="79"/>
    </row>
    <row r="50" spans="1:5" s="11" customFormat="1" ht="15" customHeight="1">
      <c r="A50" s="159" t="s">
        <v>151</v>
      </c>
      <c r="B50" s="162">
        <v>40368</v>
      </c>
      <c r="C50" s="161"/>
      <c r="D50" s="156"/>
      <c r="E50" s="79"/>
    </row>
    <row r="51" spans="1:5" s="11" customFormat="1" ht="15" customHeight="1">
      <c r="A51" s="159" t="s">
        <v>152</v>
      </c>
      <c r="B51" s="158"/>
      <c r="C51" s="163">
        <f>B49-B50</f>
        <v>5760</v>
      </c>
      <c r="D51" s="156"/>
      <c r="E51" s="79"/>
    </row>
    <row r="52" spans="1:5" s="11" customFormat="1" ht="15" customHeight="1">
      <c r="A52" s="157" t="s">
        <v>153</v>
      </c>
      <c r="B52" s="158"/>
      <c r="C52" s="161"/>
      <c r="D52" s="170">
        <f>C48+C51</f>
        <v>45223</v>
      </c>
      <c r="E52" s="79"/>
    </row>
    <row r="53" spans="1:5" s="11" customFormat="1" ht="15" customHeight="1">
      <c r="A53" s="159" t="s">
        <v>154</v>
      </c>
      <c r="B53" s="158"/>
      <c r="C53" s="161"/>
      <c r="D53" s="177">
        <f>-'[1]TB - Rounded'!H267</f>
        <v>3922</v>
      </c>
      <c r="E53" s="79"/>
    </row>
    <row r="54" spans="1:5" s="11" customFormat="1" ht="15" customHeight="1">
      <c r="A54" s="157" t="s">
        <v>155</v>
      </c>
      <c r="B54" s="158"/>
      <c r="C54" s="161"/>
      <c r="D54" s="170">
        <f>SUM(D52:D53)</f>
        <v>49145</v>
      </c>
      <c r="E54" s="79"/>
    </row>
    <row r="55" spans="1:5" s="11" customFormat="1" ht="15" customHeight="1">
      <c r="A55" s="178" t="s">
        <v>156</v>
      </c>
      <c r="B55" s="158"/>
      <c r="C55" s="161"/>
      <c r="D55" s="170">
        <f>-'[1]TB - Rounded'!H271</f>
        <v>4972</v>
      </c>
      <c r="E55" s="79"/>
    </row>
    <row r="56" spans="1:6" s="11" customFormat="1" ht="15" customHeight="1">
      <c r="A56" s="179" t="s">
        <v>157</v>
      </c>
      <c r="B56" s="180"/>
      <c r="C56" s="181"/>
      <c r="D56" s="175">
        <f>D47+D54+D55</f>
        <v>362652</v>
      </c>
      <c r="E56" s="176"/>
      <c r="F56" s="39"/>
    </row>
    <row r="57" spans="1:5" s="11" customFormat="1" ht="15" customHeight="1">
      <c r="A57" s="103"/>
      <c r="B57" s="161"/>
      <c r="C57" s="161"/>
      <c r="D57" s="161"/>
      <c r="E57" s="161"/>
    </row>
    <row r="58" spans="1:5" s="11" customFormat="1" ht="15" customHeight="1">
      <c r="A58" s="103"/>
      <c r="B58" s="161"/>
      <c r="C58" s="161"/>
      <c r="D58" s="161"/>
      <c r="E58" s="161"/>
    </row>
    <row r="59" spans="1:5" s="11" customFormat="1" ht="15" customHeight="1">
      <c r="A59" s="103"/>
      <c r="B59" s="161"/>
      <c r="C59" s="161"/>
      <c r="D59" s="161"/>
      <c r="E59" s="79"/>
    </row>
    <row r="60" spans="1:5" s="11" customFormat="1" ht="15" customHeight="1">
      <c r="A60" s="103"/>
      <c r="B60" s="161"/>
      <c r="C60" s="161"/>
      <c r="D60" s="161"/>
      <c r="E60" s="79"/>
    </row>
    <row r="61" spans="1:5" s="11" customFormat="1" ht="15" customHeight="1">
      <c r="A61" s="103"/>
      <c r="B61" s="161"/>
      <c r="C61" s="161"/>
      <c r="D61" s="161"/>
      <c r="E61" s="79"/>
    </row>
    <row r="62" spans="1:5" s="11" customFormat="1" ht="15" customHeight="1">
      <c r="A62" s="103"/>
      <c r="B62" s="161"/>
      <c r="C62" s="161"/>
      <c r="D62" s="161"/>
      <c r="E62" s="79"/>
    </row>
    <row r="63" spans="1:5" s="11" customFormat="1" ht="15" customHeight="1">
      <c r="A63" s="103"/>
      <c r="B63" s="161"/>
      <c r="C63" s="161"/>
      <c r="D63" s="161"/>
      <c r="E63" s="79"/>
    </row>
    <row r="64" spans="1:5" s="11" customFormat="1" ht="15" customHeight="1">
      <c r="A64" s="103"/>
      <c r="B64" s="183"/>
      <c r="C64" s="161"/>
      <c r="D64" s="161"/>
      <c r="E64" s="79"/>
    </row>
    <row r="65" spans="1:5" s="11" customFormat="1" ht="15" customHeight="1">
      <c r="A65" s="103"/>
      <c r="B65" s="183"/>
      <c r="C65" s="161"/>
      <c r="D65" s="161"/>
      <c r="E65" s="79"/>
    </row>
    <row r="66" spans="1:5" s="11" customFormat="1" ht="15" customHeight="1">
      <c r="A66" s="103"/>
      <c r="B66" s="183"/>
      <c r="C66" s="161"/>
      <c r="D66" s="161"/>
      <c r="E66" s="79"/>
    </row>
    <row r="67" spans="1:5" s="11" customFormat="1" ht="15" customHeight="1">
      <c r="A67" s="103"/>
      <c r="B67" s="183"/>
      <c r="C67" s="169"/>
      <c r="D67" s="161"/>
      <c r="E67" s="79"/>
    </row>
    <row r="68" spans="1:5" s="11" customFormat="1" ht="15" customHeight="1">
      <c r="A68" s="103"/>
      <c r="B68" s="183"/>
      <c r="C68" s="161"/>
      <c r="D68" s="161"/>
      <c r="E68" s="79"/>
    </row>
    <row r="69" spans="2:5" s="11" customFormat="1" ht="15" customHeight="1">
      <c r="B69" s="183"/>
      <c r="C69" s="161"/>
      <c r="D69" s="161"/>
      <c r="E69" s="79"/>
    </row>
    <row r="70" spans="1:5" s="11" customFormat="1" ht="15" customHeight="1">
      <c r="A70" s="103"/>
      <c r="B70" s="183"/>
      <c r="C70" s="161"/>
      <c r="D70" s="161"/>
      <c r="E70" s="79"/>
    </row>
    <row r="71" spans="1:5" s="11" customFormat="1" ht="15" customHeight="1">
      <c r="A71" s="103"/>
      <c r="B71" s="183"/>
      <c r="C71" s="161"/>
      <c r="D71" s="161"/>
      <c r="E71" s="79"/>
    </row>
    <row r="72" spans="1:5" s="11" customFormat="1" ht="15" customHeight="1">
      <c r="A72" s="103"/>
      <c r="B72" s="79"/>
      <c r="C72" s="161"/>
      <c r="D72" s="161"/>
      <c r="E72" s="79"/>
    </row>
    <row r="73" spans="1:5" s="11" customFormat="1" ht="15" customHeight="1">
      <c r="A73" s="103"/>
      <c r="B73" s="161"/>
      <c r="C73" s="169"/>
      <c r="D73" s="161"/>
      <c r="E73" s="79"/>
    </row>
    <row r="74" spans="1:5" s="11" customFormat="1" ht="15" customHeight="1">
      <c r="A74" s="103"/>
      <c r="B74" s="161"/>
      <c r="C74" s="161"/>
      <c r="D74" s="161"/>
      <c r="E74" s="79"/>
    </row>
    <row r="75" spans="1:5" s="11" customFormat="1" ht="15" customHeight="1">
      <c r="A75" s="103"/>
      <c r="B75" s="161"/>
      <c r="C75" s="161"/>
      <c r="D75" s="161"/>
      <c r="E75" s="79"/>
    </row>
    <row r="76" spans="1:5" s="11" customFormat="1" ht="15" customHeight="1">
      <c r="A76" s="103"/>
      <c r="B76" s="161"/>
      <c r="C76" s="161"/>
      <c r="D76" s="161"/>
      <c r="E76" s="79"/>
    </row>
    <row r="77" spans="1:5" s="11" customFormat="1" ht="15" customHeight="1">
      <c r="A77" s="103"/>
      <c r="B77" s="161"/>
      <c r="C77" s="161"/>
      <c r="D77" s="161"/>
      <c r="E77" s="79"/>
    </row>
    <row r="78" spans="1:5" s="11" customFormat="1" ht="15" customHeight="1">
      <c r="A78" s="103"/>
      <c r="B78" s="161"/>
      <c r="C78" s="161"/>
      <c r="D78" s="161"/>
      <c r="E78" s="79"/>
    </row>
    <row r="79" spans="1:5" s="11" customFormat="1" ht="15" customHeight="1">
      <c r="A79" s="103"/>
      <c r="B79" s="161"/>
      <c r="C79" s="161"/>
      <c r="D79" s="161"/>
      <c r="E79" s="79"/>
    </row>
    <row r="80" spans="1:5" s="11" customFormat="1" ht="15" customHeight="1">
      <c r="A80" s="103"/>
      <c r="B80" s="161"/>
      <c r="C80" s="161"/>
      <c r="D80" s="161"/>
      <c r="E80" s="79"/>
    </row>
    <row r="81" spans="1:5" s="11" customFormat="1" ht="15" customHeight="1">
      <c r="A81" s="103"/>
      <c r="B81" s="161"/>
      <c r="C81" s="161"/>
      <c r="D81" s="161"/>
      <c r="E81" s="79"/>
    </row>
    <row r="82" spans="1:5" s="11" customFormat="1" ht="15" customHeight="1">
      <c r="A82" s="103"/>
      <c r="B82" s="161"/>
      <c r="C82" s="161"/>
      <c r="D82" s="161"/>
      <c r="E82" s="79"/>
    </row>
    <row r="83" spans="1:5" s="11" customFormat="1" ht="15" customHeight="1">
      <c r="A83" s="103"/>
      <c r="B83" s="161"/>
      <c r="C83" s="161"/>
      <c r="D83" s="161"/>
      <c r="E83" s="79"/>
    </row>
    <row r="84" spans="1:5" s="11" customFormat="1" ht="15" customHeight="1">
      <c r="A84" s="103"/>
      <c r="B84" s="161"/>
      <c r="C84" s="161"/>
      <c r="D84" s="161"/>
      <c r="E84" s="79"/>
    </row>
    <row r="85" spans="1:5" s="11" customFormat="1" ht="15" customHeight="1">
      <c r="A85" s="103"/>
      <c r="B85" s="161"/>
      <c r="C85" s="161"/>
      <c r="D85" s="161"/>
      <c r="E85" s="79"/>
    </row>
    <row r="86" spans="1:5" s="11" customFormat="1" ht="15" customHeight="1">
      <c r="A86" s="103"/>
      <c r="B86" s="161"/>
      <c r="C86" s="161"/>
      <c r="D86" s="161"/>
      <c r="E86" s="79"/>
    </row>
    <row r="87" spans="1:5" s="11" customFormat="1" ht="15" customHeight="1">
      <c r="A87" s="103"/>
      <c r="B87" s="161"/>
      <c r="C87" s="161"/>
      <c r="D87" s="161"/>
      <c r="E87" s="79"/>
    </row>
    <row r="88" spans="1:5" s="11" customFormat="1" ht="15" customHeight="1">
      <c r="A88" s="103"/>
      <c r="B88" s="161"/>
      <c r="C88" s="161"/>
      <c r="D88" s="161"/>
      <c r="E88" s="79"/>
    </row>
    <row r="89" spans="1:5" s="11" customFormat="1" ht="15" customHeight="1">
      <c r="A89" s="103"/>
      <c r="B89" s="161"/>
      <c r="C89" s="79"/>
      <c r="D89" s="79"/>
      <c r="E89" s="79"/>
    </row>
    <row r="90" spans="1:5" s="11" customFormat="1" ht="15" customHeight="1">
      <c r="A90" s="103"/>
      <c r="B90" s="161"/>
      <c r="C90" s="79"/>
      <c r="D90" s="79"/>
      <c r="E90" s="79"/>
    </row>
    <row r="91" spans="1:5" s="11" customFormat="1" ht="15" customHeight="1">
      <c r="A91" s="103"/>
      <c r="B91" s="161"/>
      <c r="C91" s="79"/>
      <c r="D91" s="79"/>
      <c r="E91" s="79"/>
    </row>
    <row r="92" spans="1:5" s="11" customFormat="1" ht="15" customHeight="1">
      <c r="A92" s="103"/>
      <c r="B92" s="79"/>
      <c r="C92" s="79"/>
      <c r="D92" s="79"/>
      <c r="E92" s="79"/>
    </row>
    <row r="93" spans="1:5" s="11" customFormat="1" ht="15" customHeight="1">
      <c r="A93" s="103"/>
      <c r="B93" s="79"/>
      <c r="C93" s="79"/>
      <c r="D93" s="79"/>
      <c r="E93" s="79"/>
    </row>
    <row r="94" spans="1:5" s="11" customFormat="1" ht="15" customHeight="1">
      <c r="A94" s="103"/>
      <c r="B94" s="79"/>
      <c r="C94" s="79"/>
      <c r="D94" s="79"/>
      <c r="E94" s="79"/>
    </row>
    <row r="95" spans="1:5" s="11" customFormat="1" ht="15" customHeight="1">
      <c r="A95" s="103"/>
      <c r="B95" s="79"/>
      <c r="C95" s="79"/>
      <c r="D95" s="79"/>
      <c r="E95" s="79"/>
    </row>
    <row r="96" spans="1:5" s="11" customFormat="1" ht="15" customHeight="1">
      <c r="A96" s="103"/>
      <c r="B96" s="79"/>
      <c r="C96" s="79"/>
      <c r="D96" s="79"/>
      <c r="E96" s="79"/>
    </row>
    <row r="97" spans="1:5" s="11" customFormat="1" ht="15" customHeight="1">
      <c r="A97" s="103"/>
      <c r="B97" s="79"/>
      <c r="C97" s="79"/>
      <c r="D97" s="79"/>
      <c r="E97" s="79"/>
    </row>
    <row r="98" spans="1:5" s="11" customFormat="1" ht="15" customHeight="1">
      <c r="A98" s="103"/>
      <c r="B98" s="79"/>
      <c r="C98" s="79"/>
      <c r="D98" s="79"/>
      <c r="E98" s="79"/>
    </row>
    <row r="99" spans="1:5" s="11" customFormat="1" ht="15" customHeight="1">
      <c r="A99" s="103"/>
      <c r="B99" s="79"/>
      <c r="C99" s="79"/>
      <c r="D99" s="79"/>
      <c r="E99" s="79"/>
    </row>
    <row r="100" spans="1:5" s="11" customFormat="1" ht="15" customHeight="1">
      <c r="A100" s="103"/>
      <c r="B100" s="79"/>
      <c r="C100" s="79"/>
      <c r="D100" s="79"/>
      <c r="E100" s="79"/>
    </row>
    <row r="101" spans="1:5" s="11" customFormat="1" ht="15" customHeight="1">
      <c r="A101" s="103"/>
      <c r="B101" s="79"/>
      <c r="C101" s="79"/>
      <c r="D101" s="79"/>
      <c r="E101" s="79"/>
    </row>
    <row r="102" spans="1:5" s="11" customFormat="1" ht="15" customHeight="1">
      <c r="A102" s="103"/>
      <c r="B102" s="79"/>
      <c r="C102" s="79"/>
      <c r="D102" s="79"/>
      <c r="E102" s="79"/>
    </row>
    <row r="103" spans="1:5" s="11" customFormat="1" ht="15" customHeight="1">
      <c r="A103" s="103"/>
      <c r="B103" s="79"/>
      <c r="C103" s="79"/>
      <c r="D103" s="79"/>
      <c r="E103" s="79"/>
    </row>
    <row r="104" spans="1:5" s="11" customFormat="1" ht="15" customHeight="1">
      <c r="A104" s="103"/>
      <c r="B104" s="79"/>
      <c r="C104" s="79"/>
      <c r="D104" s="79"/>
      <c r="E104" s="79"/>
    </row>
    <row r="105" spans="1:5" s="11" customFormat="1" ht="15" customHeight="1">
      <c r="A105" s="103"/>
      <c r="B105" s="79"/>
      <c r="C105" s="79"/>
      <c r="D105" s="79"/>
      <c r="E105" s="79"/>
    </row>
    <row r="106" spans="1:5" s="11" customFormat="1" ht="15" customHeight="1">
      <c r="A106" s="103"/>
      <c r="B106" s="79"/>
      <c r="C106" s="79"/>
      <c r="D106" s="79"/>
      <c r="E106" s="79"/>
    </row>
    <row r="107" spans="1:5" s="11" customFormat="1" ht="15" customHeight="1">
      <c r="A107" s="103"/>
      <c r="B107" s="79"/>
      <c r="C107" s="79"/>
      <c r="D107" s="79"/>
      <c r="E107" s="79"/>
    </row>
    <row r="108" spans="1:5" s="11" customFormat="1" ht="15" customHeight="1">
      <c r="A108" s="103"/>
      <c r="B108" s="79"/>
      <c r="C108" s="79"/>
      <c r="D108" s="79"/>
      <c r="E108" s="79"/>
    </row>
    <row r="109" spans="1:5" s="11" customFormat="1" ht="15" customHeight="1">
      <c r="A109" s="103"/>
      <c r="B109" s="79"/>
      <c r="C109" s="79"/>
      <c r="D109" s="79"/>
      <c r="E109" s="79"/>
    </row>
    <row r="110" spans="1:5" s="11" customFormat="1" ht="15" customHeight="1">
      <c r="A110" s="103"/>
      <c r="B110" s="79"/>
      <c r="C110" s="79"/>
      <c r="D110" s="79"/>
      <c r="E110" s="79"/>
    </row>
    <row r="111" spans="1:5" s="11" customFormat="1" ht="15" customHeight="1">
      <c r="A111" s="103"/>
      <c r="B111" s="79"/>
      <c r="C111" s="79"/>
      <c r="D111" s="79"/>
      <c r="E111" s="79"/>
    </row>
    <row r="112" spans="1:5" s="11" customFormat="1" ht="15" customHeight="1">
      <c r="A112" s="103"/>
      <c r="B112" s="79"/>
      <c r="C112" s="79"/>
      <c r="D112" s="79"/>
      <c r="E112" s="79"/>
    </row>
    <row r="113" spans="1:5" s="11" customFormat="1" ht="15" customHeight="1">
      <c r="A113" s="103"/>
      <c r="B113" s="79"/>
      <c r="C113" s="79"/>
      <c r="D113" s="79"/>
      <c r="E113" s="79"/>
    </row>
    <row r="114" spans="1:5" s="11" customFormat="1" ht="15" customHeight="1">
      <c r="A114" s="103"/>
      <c r="B114" s="79"/>
      <c r="C114" s="79"/>
      <c r="D114" s="79"/>
      <c r="E114" s="79"/>
    </row>
    <row r="115" spans="1:5" s="11" customFormat="1" ht="15" customHeight="1">
      <c r="A115" s="103"/>
      <c r="B115" s="79"/>
      <c r="C115" s="79"/>
      <c r="D115" s="79"/>
      <c r="E115" s="79"/>
    </row>
    <row r="116" spans="1:5" s="11" customFormat="1" ht="15" customHeight="1">
      <c r="A116" s="103"/>
      <c r="B116" s="79"/>
      <c r="C116" s="79"/>
      <c r="D116" s="79"/>
      <c r="E116" s="79"/>
    </row>
    <row r="117" spans="1:5" s="11" customFormat="1" ht="15" customHeight="1">
      <c r="A117" s="103"/>
      <c r="B117" s="79"/>
      <c r="C117" s="79"/>
      <c r="D117" s="79"/>
      <c r="E117" s="79"/>
    </row>
    <row r="118" spans="1:5" s="11" customFormat="1" ht="15" customHeight="1">
      <c r="A118" s="103"/>
      <c r="B118" s="79"/>
      <c r="C118" s="79"/>
      <c r="D118" s="79"/>
      <c r="E118" s="79"/>
    </row>
    <row r="119" spans="1:5" s="11" customFormat="1" ht="15" customHeight="1">
      <c r="A119" s="103"/>
      <c r="B119" s="79"/>
      <c r="C119" s="79"/>
      <c r="D119" s="79"/>
      <c r="E119" s="79"/>
    </row>
    <row r="120" spans="1:5" s="11" customFormat="1" ht="15" customHeight="1">
      <c r="A120" s="103"/>
      <c r="B120" s="79"/>
      <c r="C120" s="79"/>
      <c r="D120" s="79"/>
      <c r="E120" s="79"/>
    </row>
    <row r="121" spans="1:5" s="11" customFormat="1" ht="15" customHeight="1">
      <c r="A121" s="184"/>
      <c r="B121" s="79"/>
      <c r="C121" s="79"/>
      <c r="D121" s="79"/>
      <c r="E121" s="79"/>
    </row>
    <row r="122" spans="1:5" s="11" customFormat="1" ht="15" customHeight="1">
      <c r="A122" s="184"/>
      <c r="B122" s="79"/>
      <c r="C122" s="79"/>
      <c r="D122" s="79"/>
      <c r="E122" s="79"/>
    </row>
    <row r="123" spans="1:5" s="11" customFormat="1" ht="15" customHeight="1">
      <c r="A123" s="184"/>
      <c r="B123" s="79"/>
      <c r="C123" s="79"/>
      <c r="D123" s="79"/>
      <c r="E123" s="79"/>
    </row>
    <row r="124" spans="1:5" s="11" customFormat="1" ht="15" customHeight="1">
      <c r="A124" s="184"/>
      <c r="B124" s="79"/>
      <c r="C124" s="79"/>
      <c r="D124" s="79"/>
      <c r="E124" s="79"/>
    </row>
    <row r="125" spans="1:5" s="11" customFormat="1" ht="15" customHeight="1">
      <c r="A125" s="184"/>
      <c r="B125" s="79"/>
      <c r="C125" s="79"/>
      <c r="D125" s="79"/>
      <c r="E125" s="79"/>
    </row>
    <row r="126" spans="1:5" s="11" customFormat="1" ht="15" customHeight="1">
      <c r="A126" s="184"/>
      <c r="B126" s="79"/>
      <c r="C126" s="79"/>
      <c r="D126" s="79"/>
      <c r="E126" s="79"/>
    </row>
    <row r="127" spans="1:5" s="11" customFormat="1" ht="15" customHeight="1">
      <c r="A127" s="184"/>
      <c r="B127" s="79"/>
      <c r="C127" s="79"/>
      <c r="D127" s="79"/>
      <c r="E127" s="79"/>
    </row>
    <row r="128" ht="15" customHeight="1">
      <c r="A128" s="185"/>
    </row>
    <row r="129" s="52" customFormat="1" ht="15" customHeight="1">
      <c r="A129" s="185"/>
    </row>
    <row r="130" s="52" customFormat="1" ht="15" customHeight="1">
      <c r="A130" s="185"/>
    </row>
    <row r="131" s="52" customFormat="1" ht="15" customHeight="1">
      <c r="A131" s="185"/>
    </row>
    <row r="132" s="52" customFormat="1" ht="15" customHeight="1">
      <c r="A132" s="185"/>
    </row>
    <row r="133" s="52" customFormat="1" ht="15" customHeight="1">
      <c r="A133" s="185"/>
    </row>
    <row r="134" s="52" customFormat="1" ht="15" customHeight="1">
      <c r="A134" s="185"/>
    </row>
    <row r="135" s="52" customFormat="1" ht="15" customHeight="1">
      <c r="A135" s="185"/>
    </row>
    <row r="136" s="52" customFormat="1" ht="15" customHeight="1">
      <c r="A136" s="185"/>
    </row>
    <row r="137" s="52" customFormat="1" ht="15" customHeight="1">
      <c r="A137" s="185"/>
    </row>
    <row r="138" s="52" customFormat="1" ht="15" customHeight="1">
      <c r="A138" s="185"/>
    </row>
    <row r="139" s="52" customFormat="1" ht="15" customHeight="1">
      <c r="A139" s="185"/>
    </row>
    <row r="140" s="52" customFormat="1" ht="15" customHeight="1">
      <c r="A140" s="185"/>
    </row>
    <row r="141" s="52" customFormat="1" ht="15" customHeight="1">
      <c r="A141" s="185"/>
    </row>
    <row r="142" s="52" customFormat="1" ht="15" customHeight="1">
      <c r="A142" s="185"/>
    </row>
    <row r="143" s="52" customFormat="1" ht="15" customHeight="1">
      <c r="A143" s="185"/>
    </row>
    <row r="144" s="52" customFormat="1" ht="15" customHeight="1">
      <c r="A144" s="185"/>
    </row>
    <row r="145" s="52" customFormat="1" ht="15" customHeight="1">
      <c r="A145" s="185"/>
    </row>
    <row r="146" s="52" customFormat="1" ht="15" customHeight="1">
      <c r="A146" s="185"/>
    </row>
    <row r="147" s="52" customFormat="1" ht="15" customHeight="1">
      <c r="A147" s="185"/>
    </row>
    <row r="148" s="52" customFormat="1" ht="15" customHeight="1">
      <c r="A148" s="185"/>
    </row>
    <row r="149" s="52" customFormat="1" ht="15" customHeight="1">
      <c r="A149" s="185"/>
    </row>
    <row r="150" s="52" customFormat="1" ht="15" customHeight="1">
      <c r="A150" s="185"/>
    </row>
    <row r="151" s="52" customFormat="1" ht="15" customHeight="1">
      <c r="A151" s="185"/>
    </row>
    <row r="152" s="52" customFormat="1" ht="15" customHeight="1">
      <c r="A152" s="185"/>
    </row>
    <row r="153" s="52" customFormat="1" ht="15" customHeight="1">
      <c r="A153" s="185"/>
    </row>
    <row r="154" s="52" customFormat="1" ht="15" customHeight="1">
      <c r="A154" s="185"/>
    </row>
    <row r="155" s="52" customFormat="1" ht="15" customHeight="1">
      <c r="A155" s="185"/>
    </row>
    <row r="156" s="52" customFormat="1" ht="15" customHeight="1">
      <c r="A156" s="185"/>
    </row>
    <row r="157" s="52" customFormat="1" ht="15" customHeight="1">
      <c r="A157" s="185"/>
    </row>
    <row r="158" s="52" customFormat="1" ht="15" customHeight="1">
      <c r="A158" s="185"/>
    </row>
    <row r="159" s="52" customFormat="1" ht="15" customHeight="1">
      <c r="A159" s="185"/>
    </row>
    <row r="160" s="52" customFormat="1" ht="15" customHeight="1">
      <c r="A160" s="185"/>
    </row>
    <row r="161" s="52" customFormat="1" ht="15" customHeight="1">
      <c r="A161" s="18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2" customWidth="1"/>
    <col min="2" max="4" width="18.7109375" style="186" customWidth="1"/>
    <col min="5" max="5" width="16.421875" style="186" bestFit="1" customWidth="1"/>
    <col min="6" max="16384" width="15.7109375" style="52" customWidth="1"/>
  </cols>
  <sheetData>
    <row r="1" spans="1:5" s="136" customFormat="1" ht="30" customHeight="1">
      <c r="A1" s="132" t="s">
        <v>0</v>
      </c>
      <c r="B1" s="133"/>
      <c r="C1" s="133"/>
      <c r="D1" s="134"/>
      <c r="E1" s="135"/>
    </row>
    <row r="2" spans="1:5" s="90" customFormat="1" ht="15" customHeight="1">
      <c r="A2" s="137"/>
      <c r="B2" s="88"/>
      <c r="C2" s="88"/>
      <c r="D2" s="138"/>
      <c r="E2" s="139"/>
    </row>
    <row r="3" spans="1:5" s="90" customFormat="1" ht="15" customHeight="1">
      <c r="A3" s="140" t="s">
        <v>110</v>
      </c>
      <c r="B3" s="89"/>
      <c r="C3" s="89"/>
      <c r="D3" s="141"/>
      <c r="E3" s="139"/>
    </row>
    <row r="4" spans="1:5" s="90" customFormat="1" ht="15" customHeight="1">
      <c r="A4" s="140" t="s">
        <v>111</v>
      </c>
      <c r="B4" s="89"/>
      <c r="C4" s="89"/>
      <c r="D4" s="141"/>
      <c r="E4" s="139"/>
    </row>
    <row r="5" spans="1:5" s="90" customFormat="1" ht="15" customHeight="1">
      <c r="A5" s="140" t="s">
        <v>158</v>
      </c>
      <c r="B5" s="89"/>
      <c r="C5" s="89"/>
      <c r="D5" s="141"/>
      <c r="E5" s="139"/>
    </row>
    <row r="6" spans="1:5" s="90" customFormat="1" ht="15" customHeight="1">
      <c r="A6" s="142"/>
      <c r="B6" s="143"/>
      <c r="C6" s="143"/>
      <c r="D6" s="144"/>
      <c r="E6" s="139"/>
    </row>
    <row r="7" spans="1:5" s="11" customFormat="1" ht="15" customHeight="1">
      <c r="A7" s="145"/>
      <c r="B7" s="143"/>
      <c r="C7" s="143"/>
      <c r="D7" s="144"/>
      <c r="E7" s="79"/>
    </row>
    <row r="8" spans="1:5" s="11" customFormat="1" ht="15" customHeight="1">
      <c r="A8" s="146" t="s">
        <v>113</v>
      </c>
      <c r="B8" s="147" t="s">
        <v>114</v>
      </c>
      <c r="C8" s="148"/>
      <c r="D8" s="149"/>
      <c r="E8" s="79"/>
    </row>
    <row r="9" spans="1:5" s="11" customFormat="1" ht="15" customHeight="1">
      <c r="A9" s="146"/>
      <c r="B9" s="150" t="s">
        <v>43</v>
      </c>
      <c r="C9" s="151"/>
      <c r="D9" s="152"/>
      <c r="E9" s="79"/>
    </row>
    <row r="10" spans="1:5" s="11" customFormat="1" ht="15" customHeight="1">
      <c r="A10" s="153"/>
      <c r="B10" s="154" t="s">
        <v>67</v>
      </c>
      <c r="C10" s="155"/>
      <c r="D10" s="156"/>
      <c r="E10" s="79"/>
    </row>
    <row r="11" spans="1:5" s="11" customFormat="1" ht="15" customHeight="1">
      <c r="A11" s="157" t="s">
        <v>115</v>
      </c>
      <c r="B11" s="158"/>
      <c r="C11" s="25">
        <f>'Premiums YTD-8'!F12</f>
        <v>3824207</v>
      </c>
      <c r="D11" s="156"/>
      <c r="E11" s="79"/>
    </row>
    <row r="12" spans="1:5" s="11" customFormat="1" ht="15" customHeight="1">
      <c r="A12" s="157"/>
      <c r="B12" s="158"/>
      <c r="C12" s="26"/>
      <c r="D12" s="156"/>
      <c r="E12" s="79"/>
    </row>
    <row r="13" spans="1:5" s="11" customFormat="1" ht="15" customHeight="1">
      <c r="A13" s="159" t="s">
        <v>116</v>
      </c>
      <c r="B13" s="160">
        <f>'Premiums YTD-8'!F18</f>
        <v>2631714</v>
      </c>
      <c r="C13" s="161"/>
      <c r="D13" s="156"/>
      <c r="E13" s="79"/>
    </row>
    <row r="14" spans="1:5" s="11" customFormat="1" ht="15" customHeight="1">
      <c r="A14" s="159" t="s">
        <v>117</v>
      </c>
      <c r="B14" s="162">
        <f>'Premiums YTD-8'!F24</f>
        <v>2634594</v>
      </c>
      <c r="C14" s="161"/>
      <c r="D14" s="156"/>
      <c r="E14" s="79"/>
    </row>
    <row r="15" spans="1:5" s="11" customFormat="1" ht="15" customHeight="1">
      <c r="A15" s="159" t="s">
        <v>118</v>
      </c>
      <c r="B15" s="158"/>
      <c r="C15" s="166">
        <f>B14-B13</f>
        <v>2880</v>
      </c>
      <c r="D15" s="156"/>
      <c r="E15" s="79"/>
    </row>
    <row r="16" spans="1:5" s="11" customFormat="1" ht="15" customHeight="1">
      <c r="A16" s="157" t="s">
        <v>119</v>
      </c>
      <c r="B16" s="158"/>
      <c r="C16" s="161"/>
      <c r="D16" s="164">
        <f>C11+C15</f>
        <v>3827087</v>
      </c>
      <c r="E16" s="79"/>
    </row>
    <row r="17" spans="1:4" s="11" customFormat="1" ht="15" customHeight="1">
      <c r="A17" s="159" t="s">
        <v>120</v>
      </c>
      <c r="B17" s="158"/>
      <c r="C17" s="165">
        <f>'[1]Loss Expenses Paid YTD-16'!E36</f>
        <v>859661</v>
      </c>
      <c r="D17" s="156"/>
    </row>
    <row r="18" spans="1:4" s="11" customFormat="1" ht="15" customHeight="1">
      <c r="A18" s="159" t="s">
        <v>121</v>
      </c>
      <c r="B18" s="158"/>
      <c r="C18" s="166">
        <f>-'[1]TB - Rounded'!J299</f>
        <v>139758</v>
      </c>
      <c r="D18" s="156"/>
    </row>
    <row r="19" spans="1:5" s="11" customFormat="1" ht="15" customHeight="1">
      <c r="A19" s="157" t="s">
        <v>122</v>
      </c>
      <c r="B19" s="158"/>
      <c r="C19" s="165">
        <f>C17-C18</f>
        <v>719903</v>
      </c>
      <c r="D19" s="156"/>
      <c r="E19" s="79"/>
    </row>
    <row r="20" spans="1:5" s="11" customFormat="1" ht="15" customHeight="1">
      <c r="A20" s="159" t="s">
        <v>123</v>
      </c>
      <c r="B20" s="160">
        <f>'Losses Incurred YTD-10'!F18+'Losses Incurred YTD-10'!F24</f>
        <v>418483</v>
      </c>
      <c r="C20" s="161" t="s">
        <v>67</v>
      </c>
      <c r="D20" s="156"/>
      <c r="E20" s="79"/>
    </row>
    <row r="21" spans="1:5" s="11" customFormat="1" ht="15" customHeight="1">
      <c r="A21" s="159" t="s">
        <v>124</v>
      </c>
      <c r="B21" s="162">
        <f>'Losses Incurred YTD-10'!F31</f>
        <v>527118</v>
      </c>
      <c r="C21" s="161"/>
      <c r="D21" s="156"/>
      <c r="E21" s="79"/>
    </row>
    <row r="22" spans="1:5" s="11" customFormat="1" ht="15" customHeight="1">
      <c r="A22" s="159" t="s">
        <v>125</v>
      </c>
      <c r="B22" s="167"/>
      <c r="C22" s="163">
        <f>B20-B21</f>
        <v>-108635</v>
      </c>
      <c r="D22" s="156"/>
      <c r="E22" s="79"/>
    </row>
    <row r="23" spans="1:5" s="11" customFormat="1" ht="15" customHeight="1">
      <c r="A23" s="157" t="s">
        <v>126</v>
      </c>
      <c r="B23" s="158"/>
      <c r="C23" s="161"/>
      <c r="D23" s="168">
        <f>C19+C22</f>
        <v>611268</v>
      </c>
      <c r="E23" s="161"/>
    </row>
    <row r="24" spans="1:5" s="11" customFormat="1" ht="15" customHeight="1">
      <c r="A24" s="159" t="s">
        <v>127</v>
      </c>
      <c r="B24" s="158"/>
      <c r="C24" s="165">
        <f>'[1]Loss Expenses Paid YTD-16'!C36</f>
        <v>99070</v>
      </c>
      <c r="D24" s="156"/>
      <c r="E24" s="169"/>
    </row>
    <row r="25" spans="1:5" s="11" customFormat="1" ht="15" customHeight="1">
      <c r="A25" s="159" t="s">
        <v>128</v>
      </c>
      <c r="B25" s="158"/>
      <c r="C25" s="166">
        <f>'[1]Loss Expenses Paid YTD-16'!I36</f>
        <v>335385</v>
      </c>
      <c r="D25" s="156"/>
      <c r="E25" s="169"/>
    </row>
    <row r="26" spans="1:5" s="11" customFormat="1" ht="15" customHeight="1">
      <c r="A26" s="157" t="s">
        <v>129</v>
      </c>
      <c r="B26" s="158"/>
      <c r="C26" s="165">
        <f>C24+C25</f>
        <v>434455</v>
      </c>
      <c r="D26" s="156"/>
      <c r="E26" s="161"/>
    </row>
    <row r="27" spans="1:5" s="11" customFormat="1" ht="15" customHeight="1">
      <c r="A27" s="159" t="s">
        <v>130</v>
      </c>
      <c r="B27" s="160">
        <f>'Loss Expenses YTD-12'!F18</f>
        <v>143127</v>
      </c>
      <c r="C27" s="161"/>
      <c r="D27" s="156"/>
      <c r="E27" s="169"/>
    </row>
    <row r="28" spans="1:5" s="11" customFormat="1" ht="15" customHeight="1">
      <c r="A28" s="159" t="s">
        <v>131</v>
      </c>
      <c r="B28" s="162">
        <f>'Loss Expenses YTD-12'!F24</f>
        <v>196832</v>
      </c>
      <c r="C28" s="161"/>
      <c r="D28" s="156"/>
      <c r="E28" s="161"/>
    </row>
    <row r="29" spans="1:5" s="11" customFormat="1" ht="15" customHeight="1">
      <c r="A29" s="159" t="s">
        <v>132</v>
      </c>
      <c r="B29" s="158"/>
      <c r="C29" s="163">
        <f>B27-B28</f>
        <v>-53705</v>
      </c>
      <c r="D29" s="156"/>
      <c r="E29" s="169"/>
    </row>
    <row r="30" spans="1:5" s="11" customFormat="1" ht="15" customHeight="1">
      <c r="A30" s="157" t="s">
        <v>133</v>
      </c>
      <c r="B30" s="158"/>
      <c r="C30" s="161"/>
      <c r="D30" s="170">
        <f>C26+C29</f>
        <v>380750</v>
      </c>
      <c r="E30" s="161"/>
    </row>
    <row r="31" spans="1:5" s="11" customFormat="1" ht="15" customHeight="1">
      <c r="A31" s="157" t="s">
        <v>134</v>
      </c>
      <c r="B31" s="158"/>
      <c r="C31" s="161"/>
      <c r="D31" s="171">
        <f>D23+D30</f>
        <v>992018</v>
      </c>
      <c r="E31" s="161"/>
    </row>
    <row r="32" spans="1:5" s="11" customFormat="1" ht="15" customHeight="1">
      <c r="A32" s="159" t="s">
        <v>135</v>
      </c>
      <c r="B32" s="158"/>
      <c r="C32" s="165">
        <f>10500+10500+6887-1091+6887</f>
        <v>33683</v>
      </c>
      <c r="D32" s="156"/>
      <c r="E32" s="169"/>
    </row>
    <row r="33" spans="1:5" s="11" customFormat="1" ht="15" customHeight="1">
      <c r="A33" s="159" t="s">
        <v>136</v>
      </c>
      <c r="B33" s="160">
        <f>-'[1]TB - Rounded'!J129</f>
        <v>93692</v>
      </c>
      <c r="C33" s="161"/>
      <c r="D33" s="156"/>
      <c r="E33" s="79"/>
    </row>
    <row r="34" spans="1:5" s="11" customFormat="1" ht="15" customHeight="1">
      <c r="A34" s="159" t="s">
        <v>137</v>
      </c>
      <c r="B34" s="162">
        <v>102678</v>
      </c>
      <c r="C34" s="161"/>
      <c r="D34" s="156"/>
      <c r="E34" s="79"/>
    </row>
    <row r="35" spans="1:5" s="11" customFormat="1" ht="15" customHeight="1">
      <c r="A35" s="159" t="s">
        <v>138</v>
      </c>
      <c r="B35" s="158"/>
      <c r="C35" s="163">
        <f>B33-B34</f>
        <v>-8986</v>
      </c>
      <c r="D35" s="156"/>
      <c r="E35" s="79"/>
    </row>
    <row r="36" spans="1:6" s="11" customFormat="1" ht="15" customHeight="1">
      <c r="A36" s="157" t="s">
        <v>139</v>
      </c>
      <c r="B36" s="158"/>
      <c r="C36" s="161" t="s">
        <v>67</v>
      </c>
      <c r="D36" s="187">
        <f>C32+C35</f>
        <v>24697</v>
      </c>
      <c r="E36" s="79"/>
      <c r="F36" s="39"/>
    </row>
    <row r="37" spans="1:5" s="11" customFormat="1" ht="15" customHeight="1">
      <c r="A37" s="159" t="s">
        <v>140</v>
      </c>
      <c r="B37" s="158"/>
      <c r="C37" s="165">
        <f>'[1]TB - Rounded'!J405</f>
        <v>307589</v>
      </c>
      <c r="D37" s="156"/>
      <c r="E37" s="79"/>
    </row>
    <row r="38" spans="1:5" s="11" customFormat="1" ht="15" customHeight="1">
      <c r="A38" s="159" t="s">
        <v>141</v>
      </c>
      <c r="B38" s="158"/>
      <c r="C38" s="165">
        <f>'[1]TB - Rounded'!J416</f>
        <v>63205</v>
      </c>
      <c r="D38" s="156"/>
      <c r="E38" s="173"/>
    </row>
    <row r="39" spans="1:6" s="11" customFormat="1" ht="15" customHeight="1">
      <c r="A39" s="159" t="s">
        <v>142</v>
      </c>
      <c r="B39" s="158"/>
      <c r="C39" s="166">
        <f>'[1]TB - Rounded'!J621-C43</f>
        <v>2254045</v>
      </c>
      <c r="D39" s="156"/>
      <c r="E39" s="173"/>
      <c r="F39" s="79"/>
    </row>
    <row r="40" spans="1:6" s="11" customFormat="1" ht="15" customHeight="1">
      <c r="A40" s="157" t="s">
        <v>143</v>
      </c>
      <c r="B40" s="158"/>
      <c r="C40" s="165">
        <f>SUM(C37:C39)</f>
        <v>2624839</v>
      </c>
      <c r="D40" s="156"/>
      <c r="E40" s="173"/>
      <c r="F40" s="79"/>
    </row>
    <row r="41" spans="1:5" s="11" customFormat="1" ht="15" customHeight="1">
      <c r="A41" s="159" t="s">
        <v>136</v>
      </c>
      <c r="B41" s="160">
        <f>-'[1]TB - Rounded'!J146</f>
        <v>76937</v>
      </c>
      <c r="C41" s="161"/>
      <c r="D41" s="156"/>
      <c r="E41" s="173"/>
    </row>
    <row r="42" spans="1:5" s="11" customFormat="1" ht="15" customHeight="1">
      <c r="A42" s="159" t="s">
        <v>137</v>
      </c>
      <c r="B42" s="162">
        <v>117875</v>
      </c>
      <c r="C42" s="161" t="s">
        <v>67</v>
      </c>
      <c r="D42" s="156"/>
      <c r="E42" s="79"/>
    </row>
    <row r="43" spans="1:5" s="11" customFormat="1" ht="15" customHeight="1">
      <c r="A43" s="159" t="s">
        <v>144</v>
      </c>
      <c r="B43" s="158"/>
      <c r="C43" s="163">
        <f>+B41-B42</f>
        <v>-40938</v>
      </c>
      <c r="D43" s="156"/>
      <c r="E43" s="79"/>
    </row>
    <row r="44" spans="1:6" s="11" customFormat="1" ht="15" customHeight="1">
      <c r="A44" s="157" t="s">
        <v>145</v>
      </c>
      <c r="B44" s="158"/>
      <c r="C44" s="161"/>
      <c r="D44" s="170">
        <f>SUM(C40:C43)</f>
        <v>2583901</v>
      </c>
      <c r="E44" s="79"/>
      <c r="F44" s="79"/>
    </row>
    <row r="45" spans="1:6" s="11" customFormat="1" ht="15" customHeight="1">
      <c r="A45" s="157" t="s">
        <v>146</v>
      </c>
      <c r="B45" s="158"/>
      <c r="C45" s="161"/>
      <c r="D45" s="170">
        <f>SUM(D36:D44)</f>
        <v>2608598</v>
      </c>
      <c r="E45" s="79"/>
      <c r="F45" s="174"/>
    </row>
    <row r="46" spans="1:6" s="11" customFormat="1" ht="15" customHeight="1">
      <c r="A46" s="157" t="s">
        <v>147</v>
      </c>
      <c r="B46" s="158"/>
      <c r="C46" s="161"/>
      <c r="D46" s="175">
        <f>+D31+D45</f>
        <v>3600616</v>
      </c>
      <c r="E46" s="79"/>
      <c r="F46" s="174"/>
    </row>
    <row r="47" spans="1:6" s="11" customFormat="1" ht="15" customHeight="1">
      <c r="A47" s="157" t="s">
        <v>148</v>
      </c>
      <c r="B47" s="158"/>
      <c r="C47" s="161"/>
      <c r="D47" s="171">
        <f>D16-D31-D45</f>
        <v>226471</v>
      </c>
      <c r="E47" s="176"/>
      <c r="F47" s="79"/>
    </row>
    <row r="48" spans="1:4" s="11" customFormat="1" ht="15" customHeight="1">
      <c r="A48" s="159" t="s">
        <v>149</v>
      </c>
      <c r="B48" s="158"/>
      <c r="C48" s="165">
        <f>-'[1]TB - Rounded'!J260-C51</f>
        <v>97086</v>
      </c>
      <c r="D48" s="156"/>
    </row>
    <row r="49" spans="1:5" s="11" customFormat="1" ht="15" customHeight="1">
      <c r="A49" s="159" t="s">
        <v>150</v>
      </c>
      <c r="B49" s="160">
        <f>'[1]TB - Rounded'!J41</f>
        <v>46128</v>
      </c>
      <c r="C49" s="161"/>
      <c r="D49" s="156"/>
      <c r="E49" s="79"/>
    </row>
    <row r="50" spans="1:5" s="11" customFormat="1" ht="15" customHeight="1">
      <c r="A50" s="159" t="s">
        <v>151</v>
      </c>
      <c r="B50" s="162">
        <v>22867</v>
      </c>
      <c r="C50" s="161"/>
      <c r="D50" s="156"/>
      <c r="E50" s="79"/>
    </row>
    <row r="51" spans="1:5" s="11" customFormat="1" ht="15" customHeight="1">
      <c r="A51" s="159" t="s">
        <v>152</v>
      </c>
      <c r="B51" s="158"/>
      <c r="C51" s="163">
        <f>B49-B50</f>
        <v>23261</v>
      </c>
      <c r="D51" s="156"/>
      <c r="E51" s="79"/>
    </row>
    <row r="52" spans="1:5" s="11" customFormat="1" ht="15" customHeight="1">
      <c r="A52" s="157" t="s">
        <v>153</v>
      </c>
      <c r="B52" s="158"/>
      <c r="C52" s="161"/>
      <c r="D52" s="170">
        <f>C48+C51</f>
        <v>120347</v>
      </c>
      <c r="E52" s="79"/>
    </row>
    <row r="53" spans="1:5" s="11" customFormat="1" ht="15" customHeight="1">
      <c r="A53" s="159" t="s">
        <v>154</v>
      </c>
      <c r="B53" s="158"/>
      <c r="C53" s="161"/>
      <c r="D53" s="177">
        <f>-'[1]TB - Rounded'!J267</f>
        <v>3596</v>
      </c>
      <c r="E53" s="79"/>
    </row>
    <row r="54" spans="1:5" s="11" customFormat="1" ht="15" customHeight="1">
      <c r="A54" s="157" t="s">
        <v>155</v>
      </c>
      <c r="B54" s="158"/>
      <c r="C54" s="161"/>
      <c r="D54" s="170">
        <f>SUM(D52:D53)</f>
        <v>123943</v>
      </c>
      <c r="E54" s="79"/>
    </row>
    <row r="55" spans="1:5" s="11" customFormat="1" ht="15" customHeight="1">
      <c r="A55" s="178" t="s">
        <v>156</v>
      </c>
      <c r="B55" s="158"/>
      <c r="C55" s="161"/>
      <c r="D55" s="170">
        <f>-'[1]TB - Rounded'!J271</f>
        <v>8970</v>
      </c>
      <c r="E55" s="79"/>
    </row>
    <row r="56" spans="1:6" s="11" customFormat="1" ht="15" customHeight="1">
      <c r="A56" s="179" t="s">
        <v>157</v>
      </c>
      <c r="B56" s="180"/>
      <c r="C56" s="181"/>
      <c r="D56" s="175">
        <f>D47+D54+D55</f>
        <v>359384</v>
      </c>
      <c r="E56" s="176"/>
      <c r="F56" s="39"/>
    </row>
    <row r="57" spans="1:5" s="11" customFormat="1" ht="15" customHeight="1">
      <c r="A57" s="103"/>
      <c r="B57" s="161"/>
      <c r="C57" s="161"/>
      <c r="D57" s="161"/>
      <c r="E57" s="161"/>
    </row>
    <row r="58" spans="1:5" s="11" customFormat="1" ht="15" customHeight="1">
      <c r="A58" s="131"/>
      <c r="B58" s="161"/>
      <c r="C58" s="161"/>
      <c r="D58" s="161"/>
      <c r="E58" s="161"/>
    </row>
    <row r="59" spans="1:5" s="11" customFormat="1" ht="15" customHeight="1">
      <c r="A59" s="103"/>
      <c r="B59" s="161"/>
      <c r="C59" s="161"/>
      <c r="D59" s="161"/>
      <c r="E59" s="79"/>
    </row>
    <row r="60" spans="1:5" s="11" customFormat="1" ht="15" customHeight="1">
      <c r="A60" s="103"/>
      <c r="B60" s="161"/>
      <c r="C60" s="161"/>
      <c r="D60" s="161"/>
      <c r="E60" s="79"/>
    </row>
    <row r="61" spans="1:5" s="11" customFormat="1" ht="15" customHeight="1">
      <c r="A61" s="103"/>
      <c r="B61" s="161"/>
      <c r="C61" s="161"/>
      <c r="D61" s="161"/>
      <c r="E61" s="79"/>
    </row>
    <row r="62" spans="1:5" s="11" customFormat="1" ht="15" customHeight="1">
      <c r="A62" s="103"/>
      <c r="B62" s="161"/>
      <c r="C62" s="161"/>
      <c r="D62" s="161"/>
      <c r="E62" s="79"/>
    </row>
    <row r="63" spans="1:5" s="11" customFormat="1" ht="15" customHeight="1">
      <c r="A63" s="103"/>
      <c r="B63" s="161"/>
      <c r="C63" s="161"/>
      <c r="D63" s="161"/>
      <c r="E63" s="79"/>
    </row>
    <row r="64" spans="1:5" s="11" customFormat="1" ht="15" customHeight="1">
      <c r="A64" s="103"/>
      <c r="B64" s="183"/>
      <c r="C64" s="161"/>
      <c r="D64" s="161"/>
      <c r="E64" s="79"/>
    </row>
    <row r="65" spans="1:5" s="11" customFormat="1" ht="15" customHeight="1">
      <c r="A65" s="103"/>
      <c r="B65" s="183"/>
      <c r="C65" s="161"/>
      <c r="D65" s="161"/>
      <c r="E65" s="79"/>
    </row>
    <row r="66" spans="1:5" s="11" customFormat="1" ht="15" customHeight="1">
      <c r="A66" s="103"/>
      <c r="B66" s="183"/>
      <c r="C66" s="161"/>
      <c r="D66" s="161"/>
      <c r="E66" s="79"/>
    </row>
    <row r="67" spans="1:5" s="11" customFormat="1" ht="15" customHeight="1">
      <c r="A67" s="103"/>
      <c r="B67" s="183"/>
      <c r="C67" s="169"/>
      <c r="D67" s="161"/>
      <c r="E67" s="79"/>
    </row>
    <row r="68" spans="1:5" s="11" customFormat="1" ht="15" customHeight="1">
      <c r="A68" s="103"/>
      <c r="B68" s="183"/>
      <c r="C68" s="161"/>
      <c r="D68" s="161"/>
      <c r="E68" s="79"/>
    </row>
    <row r="69" spans="2:5" s="11" customFormat="1" ht="15" customHeight="1">
      <c r="B69" s="183"/>
      <c r="C69" s="161"/>
      <c r="D69" s="161"/>
      <c r="E69" s="79"/>
    </row>
    <row r="70" spans="1:5" s="11" customFormat="1" ht="15" customHeight="1">
      <c r="A70" s="103"/>
      <c r="B70" s="183"/>
      <c r="C70" s="161"/>
      <c r="D70" s="161"/>
      <c r="E70" s="79"/>
    </row>
    <row r="71" spans="1:5" s="11" customFormat="1" ht="15" customHeight="1">
      <c r="A71" s="103"/>
      <c r="B71" s="183"/>
      <c r="C71" s="161"/>
      <c r="D71" s="161"/>
      <c r="E71" s="79"/>
    </row>
    <row r="72" spans="1:5" s="11" customFormat="1" ht="15" customHeight="1">
      <c r="A72" s="103"/>
      <c r="B72" s="79"/>
      <c r="C72" s="161"/>
      <c r="D72" s="161"/>
      <c r="E72" s="79"/>
    </row>
    <row r="73" spans="1:5" s="11" customFormat="1" ht="15" customHeight="1">
      <c r="A73" s="103"/>
      <c r="B73" s="161"/>
      <c r="C73" s="169"/>
      <c r="D73" s="161"/>
      <c r="E73" s="79"/>
    </row>
    <row r="74" spans="1:5" s="11" customFormat="1" ht="15" customHeight="1">
      <c r="A74" s="103"/>
      <c r="B74" s="161"/>
      <c r="C74" s="161"/>
      <c r="D74" s="161"/>
      <c r="E74" s="79"/>
    </row>
    <row r="75" spans="1:5" s="11" customFormat="1" ht="15" customHeight="1">
      <c r="A75" s="103"/>
      <c r="B75" s="161"/>
      <c r="C75" s="161"/>
      <c r="D75" s="161"/>
      <c r="E75" s="79"/>
    </row>
    <row r="76" spans="1:5" s="11" customFormat="1" ht="15" customHeight="1">
      <c r="A76" s="103"/>
      <c r="B76" s="161"/>
      <c r="C76" s="161"/>
      <c r="D76" s="161"/>
      <c r="E76" s="79"/>
    </row>
    <row r="77" spans="1:5" s="11" customFormat="1" ht="15" customHeight="1">
      <c r="A77" s="103"/>
      <c r="B77" s="161"/>
      <c r="C77" s="161"/>
      <c r="D77" s="161"/>
      <c r="E77" s="79"/>
    </row>
    <row r="78" spans="1:5" s="11" customFormat="1" ht="15" customHeight="1">
      <c r="A78" s="103"/>
      <c r="B78" s="161"/>
      <c r="C78" s="161"/>
      <c r="D78" s="161"/>
      <c r="E78" s="79"/>
    </row>
    <row r="79" spans="1:5" s="11" customFormat="1" ht="15" customHeight="1">
      <c r="A79" s="103"/>
      <c r="B79" s="161"/>
      <c r="C79" s="161"/>
      <c r="D79" s="161"/>
      <c r="E79" s="79"/>
    </row>
    <row r="80" spans="1:5" s="11" customFormat="1" ht="15" customHeight="1">
      <c r="A80" s="103"/>
      <c r="B80" s="161"/>
      <c r="C80" s="161"/>
      <c r="D80" s="161"/>
      <c r="E80" s="79"/>
    </row>
    <row r="81" spans="1:5" s="11" customFormat="1" ht="15" customHeight="1">
      <c r="A81" s="103"/>
      <c r="B81" s="161"/>
      <c r="C81" s="161"/>
      <c r="D81" s="161"/>
      <c r="E81" s="79"/>
    </row>
    <row r="82" spans="1:5" s="11" customFormat="1" ht="15" customHeight="1">
      <c r="A82" s="103"/>
      <c r="B82" s="161"/>
      <c r="C82" s="161"/>
      <c r="D82" s="161"/>
      <c r="E82" s="79"/>
    </row>
    <row r="83" spans="1:5" s="11" customFormat="1" ht="15" customHeight="1">
      <c r="A83" s="103"/>
      <c r="B83" s="161"/>
      <c r="C83" s="161"/>
      <c r="D83" s="161"/>
      <c r="E83" s="79"/>
    </row>
    <row r="84" spans="1:5" s="11" customFormat="1" ht="15" customHeight="1">
      <c r="A84" s="103"/>
      <c r="B84" s="161"/>
      <c r="C84" s="161"/>
      <c r="D84" s="161"/>
      <c r="E84" s="79"/>
    </row>
    <row r="85" spans="1:5" s="11" customFormat="1" ht="15" customHeight="1">
      <c r="A85" s="103"/>
      <c r="B85" s="161"/>
      <c r="C85" s="161"/>
      <c r="D85" s="161"/>
      <c r="E85" s="79"/>
    </row>
    <row r="86" spans="1:5" s="11" customFormat="1" ht="15" customHeight="1">
      <c r="A86" s="103"/>
      <c r="B86" s="161"/>
      <c r="C86" s="161"/>
      <c r="D86" s="161"/>
      <c r="E86" s="79"/>
    </row>
    <row r="87" spans="1:5" s="11" customFormat="1" ht="15" customHeight="1">
      <c r="A87" s="103"/>
      <c r="B87" s="161"/>
      <c r="C87" s="161"/>
      <c r="D87" s="161"/>
      <c r="E87" s="79"/>
    </row>
    <row r="88" spans="1:5" s="11" customFormat="1" ht="15" customHeight="1">
      <c r="A88" s="103"/>
      <c r="B88" s="161"/>
      <c r="C88" s="161"/>
      <c r="D88" s="161"/>
      <c r="E88" s="79"/>
    </row>
    <row r="89" spans="1:5" s="11" customFormat="1" ht="15" customHeight="1">
      <c r="A89" s="103"/>
      <c r="B89" s="161"/>
      <c r="C89" s="79"/>
      <c r="D89" s="79"/>
      <c r="E89" s="79"/>
    </row>
    <row r="90" spans="1:5" s="11" customFormat="1" ht="15" customHeight="1">
      <c r="A90" s="103"/>
      <c r="B90" s="161"/>
      <c r="C90" s="79"/>
      <c r="D90" s="79"/>
      <c r="E90" s="79"/>
    </row>
    <row r="91" spans="1:5" s="11" customFormat="1" ht="15" customHeight="1">
      <c r="A91" s="103"/>
      <c r="B91" s="161"/>
      <c r="C91" s="79"/>
      <c r="D91" s="79"/>
      <c r="E91" s="79"/>
    </row>
    <row r="92" spans="1:5" s="11" customFormat="1" ht="15" customHeight="1">
      <c r="A92" s="103"/>
      <c r="B92" s="79"/>
      <c r="C92" s="79"/>
      <c r="D92" s="79"/>
      <c r="E92" s="79"/>
    </row>
    <row r="93" spans="1:5" s="11" customFormat="1" ht="15" customHeight="1">
      <c r="A93" s="103"/>
      <c r="B93" s="79"/>
      <c r="C93" s="79"/>
      <c r="D93" s="79"/>
      <c r="E93" s="79"/>
    </row>
    <row r="94" spans="1:5" s="11" customFormat="1" ht="15" customHeight="1">
      <c r="A94" s="103"/>
      <c r="B94" s="79"/>
      <c r="C94" s="79"/>
      <c r="D94" s="79"/>
      <c r="E94" s="79"/>
    </row>
    <row r="95" spans="1:5" s="11" customFormat="1" ht="15" customHeight="1">
      <c r="A95" s="103"/>
      <c r="B95" s="79"/>
      <c r="C95" s="79"/>
      <c r="D95" s="79"/>
      <c r="E95" s="79"/>
    </row>
    <row r="96" spans="1:5" s="11" customFormat="1" ht="15" customHeight="1">
      <c r="A96" s="103"/>
      <c r="B96" s="79"/>
      <c r="C96" s="79"/>
      <c r="D96" s="79"/>
      <c r="E96" s="79"/>
    </row>
    <row r="97" spans="1:5" s="11" customFormat="1" ht="15" customHeight="1">
      <c r="A97" s="103"/>
      <c r="B97" s="79"/>
      <c r="C97" s="79"/>
      <c r="D97" s="79"/>
      <c r="E97" s="79"/>
    </row>
    <row r="98" spans="1:5" s="11" customFormat="1" ht="15" customHeight="1">
      <c r="A98" s="103"/>
      <c r="B98" s="79"/>
      <c r="C98" s="79"/>
      <c r="D98" s="79"/>
      <c r="E98" s="79"/>
    </row>
    <row r="99" spans="1:5" s="11" customFormat="1" ht="15" customHeight="1">
      <c r="A99" s="103"/>
      <c r="B99" s="79"/>
      <c r="C99" s="79"/>
      <c r="D99" s="79"/>
      <c r="E99" s="79"/>
    </row>
    <row r="100" spans="1:5" s="11" customFormat="1" ht="15" customHeight="1">
      <c r="A100" s="103"/>
      <c r="B100" s="79"/>
      <c r="C100" s="79"/>
      <c r="D100" s="79"/>
      <c r="E100" s="79"/>
    </row>
    <row r="101" spans="1:5" s="11" customFormat="1" ht="15" customHeight="1">
      <c r="A101" s="103"/>
      <c r="B101" s="79"/>
      <c r="C101" s="79"/>
      <c r="D101" s="79"/>
      <c r="E101" s="79"/>
    </row>
    <row r="102" spans="1:5" s="11" customFormat="1" ht="15" customHeight="1">
      <c r="A102" s="103"/>
      <c r="B102" s="79"/>
      <c r="C102" s="79"/>
      <c r="D102" s="79"/>
      <c r="E102" s="79"/>
    </row>
    <row r="103" spans="1:5" s="11" customFormat="1" ht="15" customHeight="1">
      <c r="A103" s="103"/>
      <c r="B103" s="79"/>
      <c r="C103" s="79"/>
      <c r="D103" s="79"/>
      <c r="E103" s="79"/>
    </row>
    <row r="104" spans="1:5" s="11" customFormat="1" ht="15" customHeight="1">
      <c r="A104" s="103"/>
      <c r="B104" s="79"/>
      <c r="C104" s="79"/>
      <c r="D104" s="79"/>
      <c r="E104" s="79"/>
    </row>
    <row r="105" spans="1:5" s="11" customFormat="1" ht="15" customHeight="1">
      <c r="A105" s="103"/>
      <c r="B105" s="79"/>
      <c r="C105" s="79"/>
      <c r="D105" s="79"/>
      <c r="E105" s="79"/>
    </row>
    <row r="106" spans="1:5" s="11" customFormat="1" ht="15" customHeight="1">
      <c r="A106" s="103"/>
      <c r="B106" s="79"/>
      <c r="C106" s="79"/>
      <c r="D106" s="79"/>
      <c r="E106" s="79"/>
    </row>
    <row r="107" spans="1:5" s="11" customFormat="1" ht="15" customHeight="1">
      <c r="A107" s="103"/>
      <c r="B107" s="79"/>
      <c r="C107" s="79"/>
      <c r="D107" s="79"/>
      <c r="E107" s="79"/>
    </row>
    <row r="108" spans="1:5" s="11" customFormat="1" ht="15" customHeight="1">
      <c r="A108" s="103"/>
      <c r="B108" s="79"/>
      <c r="C108" s="79"/>
      <c r="D108" s="79"/>
      <c r="E108" s="79"/>
    </row>
    <row r="109" spans="1:5" s="11" customFormat="1" ht="15" customHeight="1">
      <c r="A109" s="103"/>
      <c r="B109" s="79"/>
      <c r="C109" s="79"/>
      <c r="D109" s="79"/>
      <c r="E109" s="79"/>
    </row>
    <row r="110" spans="1:5" s="11" customFormat="1" ht="15" customHeight="1">
      <c r="A110" s="103"/>
      <c r="B110" s="79"/>
      <c r="C110" s="79"/>
      <c r="D110" s="79"/>
      <c r="E110" s="79"/>
    </row>
    <row r="111" spans="1:5" s="11" customFormat="1" ht="15" customHeight="1">
      <c r="A111" s="103"/>
      <c r="B111" s="79"/>
      <c r="C111" s="79"/>
      <c r="D111" s="79"/>
      <c r="E111" s="79"/>
    </row>
    <row r="112" spans="1:5" s="11" customFormat="1" ht="15" customHeight="1">
      <c r="A112" s="103"/>
      <c r="B112" s="79"/>
      <c r="C112" s="79"/>
      <c r="D112" s="79"/>
      <c r="E112" s="79"/>
    </row>
    <row r="113" spans="1:5" s="11" customFormat="1" ht="15" customHeight="1">
      <c r="A113" s="103"/>
      <c r="B113" s="79"/>
      <c r="C113" s="79"/>
      <c r="D113" s="79"/>
      <c r="E113" s="79"/>
    </row>
    <row r="114" spans="1:5" s="11" customFormat="1" ht="15" customHeight="1">
      <c r="A114" s="103"/>
      <c r="B114" s="79"/>
      <c r="C114" s="79"/>
      <c r="D114" s="79"/>
      <c r="E114" s="79"/>
    </row>
    <row r="115" spans="1:5" s="11" customFormat="1" ht="15" customHeight="1">
      <c r="A115" s="103"/>
      <c r="B115" s="79"/>
      <c r="C115" s="79"/>
      <c r="D115" s="79"/>
      <c r="E115" s="79"/>
    </row>
    <row r="116" spans="1:5" s="11" customFormat="1" ht="15" customHeight="1">
      <c r="A116" s="103"/>
      <c r="B116" s="79"/>
      <c r="C116" s="79"/>
      <c r="D116" s="79"/>
      <c r="E116" s="79"/>
    </row>
    <row r="117" spans="1:5" s="11" customFormat="1" ht="15" customHeight="1">
      <c r="A117" s="103"/>
      <c r="B117" s="79"/>
      <c r="C117" s="79"/>
      <c r="D117" s="79"/>
      <c r="E117" s="79"/>
    </row>
    <row r="118" spans="1:5" s="11" customFormat="1" ht="15" customHeight="1">
      <c r="A118" s="103"/>
      <c r="B118" s="79"/>
      <c r="C118" s="79"/>
      <c r="D118" s="79"/>
      <c r="E118" s="79"/>
    </row>
    <row r="119" spans="1:5" s="11" customFormat="1" ht="15" customHeight="1">
      <c r="A119" s="103"/>
      <c r="B119" s="79"/>
      <c r="C119" s="79"/>
      <c r="D119" s="79"/>
      <c r="E119" s="79"/>
    </row>
    <row r="120" spans="1:5" s="11" customFormat="1" ht="15" customHeight="1">
      <c r="A120" s="103"/>
      <c r="B120" s="79"/>
      <c r="C120" s="79"/>
      <c r="D120" s="79"/>
      <c r="E120" s="79"/>
    </row>
    <row r="121" spans="1:5" s="11" customFormat="1" ht="15" customHeight="1">
      <c r="A121" s="184"/>
      <c r="B121" s="79"/>
      <c r="C121" s="79"/>
      <c r="D121" s="79"/>
      <c r="E121" s="79"/>
    </row>
    <row r="122" spans="1:5" s="11" customFormat="1" ht="15" customHeight="1">
      <c r="A122" s="184"/>
      <c r="B122" s="79"/>
      <c r="C122" s="79"/>
      <c r="D122" s="79"/>
      <c r="E122" s="79"/>
    </row>
    <row r="123" spans="1:5" s="11" customFormat="1" ht="15" customHeight="1">
      <c r="A123" s="184"/>
      <c r="B123" s="79"/>
      <c r="C123" s="79"/>
      <c r="D123" s="79"/>
      <c r="E123" s="79"/>
    </row>
    <row r="124" spans="1:5" s="11" customFormat="1" ht="15" customHeight="1">
      <c r="A124" s="184"/>
      <c r="B124" s="79"/>
      <c r="C124" s="79"/>
      <c r="D124" s="79"/>
      <c r="E124" s="79"/>
    </row>
    <row r="125" spans="1:5" s="11" customFormat="1" ht="15" customHeight="1">
      <c r="A125" s="184"/>
      <c r="B125" s="79"/>
      <c r="C125" s="79"/>
      <c r="D125" s="79"/>
      <c r="E125" s="79"/>
    </row>
    <row r="126" spans="1:5" s="11" customFormat="1" ht="15" customHeight="1">
      <c r="A126" s="184"/>
      <c r="B126" s="79"/>
      <c r="C126" s="79"/>
      <c r="D126" s="79"/>
      <c r="E126" s="79"/>
    </row>
    <row r="127" spans="1:5" s="11" customFormat="1" ht="15" customHeight="1">
      <c r="A127" s="184"/>
      <c r="B127" s="79"/>
      <c r="C127" s="79"/>
      <c r="D127" s="79"/>
      <c r="E127" s="79"/>
    </row>
    <row r="128" ht="15" customHeight="1">
      <c r="A128" s="185"/>
    </row>
    <row r="129" s="52" customFormat="1" ht="15" customHeight="1">
      <c r="A129" s="185"/>
    </row>
    <row r="130" s="52" customFormat="1" ht="15" customHeight="1">
      <c r="A130" s="185"/>
    </row>
    <row r="131" s="52" customFormat="1" ht="15" customHeight="1">
      <c r="A131" s="185"/>
    </row>
    <row r="132" s="52" customFormat="1" ht="15" customHeight="1">
      <c r="A132" s="185"/>
    </row>
    <row r="133" s="52" customFormat="1" ht="15" customHeight="1">
      <c r="A133" s="185"/>
    </row>
    <row r="134" s="52" customFormat="1" ht="15" customHeight="1">
      <c r="A134" s="185"/>
    </row>
    <row r="135" s="52" customFormat="1" ht="15" customHeight="1">
      <c r="A135" s="185"/>
    </row>
    <row r="136" s="52" customFormat="1" ht="15" customHeight="1">
      <c r="A136" s="185"/>
    </row>
    <row r="137" s="52" customFormat="1" ht="15" customHeight="1">
      <c r="A137" s="185"/>
    </row>
    <row r="138" s="52" customFormat="1" ht="15" customHeight="1">
      <c r="A138" s="185"/>
    </row>
    <row r="139" s="52" customFormat="1" ht="15" customHeight="1">
      <c r="A139" s="185"/>
    </row>
    <row r="140" s="52" customFormat="1" ht="15" customHeight="1">
      <c r="A140" s="185"/>
    </row>
    <row r="141" s="52" customFormat="1" ht="15" customHeight="1">
      <c r="A141" s="185"/>
    </row>
    <row r="142" s="52" customFormat="1" ht="15" customHeight="1">
      <c r="A142" s="185"/>
    </row>
    <row r="143" s="52" customFormat="1" ht="15" customHeight="1">
      <c r="A143" s="185"/>
    </row>
    <row r="144" s="52" customFormat="1" ht="15" customHeight="1">
      <c r="A144" s="185"/>
    </row>
    <row r="145" s="52" customFormat="1" ht="15" customHeight="1">
      <c r="A145" s="185"/>
    </row>
    <row r="146" s="52" customFormat="1" ht="15" customHeight="1">
      <c r="A146" s="185"/>
    </row>
    <row r="147" s="52" customFormat="1" ht="15" customHeight="1">
      <c r="A147" s="185"/>
    </row>
    <row r="148" s="52" customFormat="1" ht="15" customHeight="1">
      <c r="A148" s="185"/>
    </row>
    <row r="149" s="52" customFormat="1" ht="15" customHeight="1">
      <c r="A149" s="185"/>
    </row>
    <row r="150" s="52" customFormat="1" ht="15" customHeight="1">
      <c r="A150" s="185"/>
    </row>
    <row r="151" s="52" customFormat="1" ht="15" customHeight="1">
      <c r="A151" s="185"/>
    </row>
    <row r="152" s="52" customFormat="1" ht="15" customHeight="1">
      <c r="A152" s="185"/>
    </row>
    <row r="153" s="52" customFormat="1" ht="15" customHeight="1">
      <c r="A153" s="185"/>
    </row>
    <row r="154" s="52" customFormat="1" ht="15" customHeight="1">
      <c r="A154" s="185"/>
    </row>
    <row r="155" s="52" customFormat="1" ht="15" customHeight="1">
      <c r="A155" s="185"/>
    </row>
    <row r="156" s="52" customFormat="1" ht="15" customHeight="1">
      <c r="A156" s="185"/>
    </row>
    <row r="157" s="52" customFormat="1" ht="15" customHeight="1">
      <c r="A157" s="185"/>
    </row>
    <row r="158" s="52" customFormat="1" ht="15" customHeight="1">
      <c r="A158" s="185"/>
    </row>
    <row r="159" s="52" customFormat="1" ht="15" customHeight="1">
      <c r="A159" s="185"/>
    </row>
    <row r="160" s="52" customFormat="1" ht="15" customHeight="1">
      <c r="A160" s="185"/>
    </row>
    <row r="161" s="52" customFormat="1" ht="15" customHeight="1">
      <c r="A161" s="18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15.7109375" defaultRowHeight="15" customHeight="1"/>
  <cols>
    <col min="1" max="1" width="50.7109375" style="90" customWidth="1"/>
    <col min="2" max="6" width="18.7109375" style="227" customWidth="1"/>
    <col min="7" max="16384" width="15.7109375" style="90" customWidth="1"/>
  </cols>
  <sheetData>
    <row r="1" spans="1:6" s="191" customFormat="1" ht="30" customHeight="1">
      <c r="A1" s="188" t="s">
        <v>0</v>
      </c>
      <c r="B1" s="189"/>
      <c r="C1" s="189"/>
      <c r="D1" s="189"/>
      <c r="E1" s="189"/>
      <c r="F1" s="190"/>
    </row>
    <row r="2" spans="1:6" s="195" customFormat="1" ht="15" customHeight="1">
      <c r="A2" s="192"/>
      <c r="B2" s="193"/>
      <c r="C2" s="193"/>
      <c r="D2" s="193"/>
      <c r="E2" s="193"/>
      <c r="F2" s="194"/>
    </row>
    <row r="3" spans="1:6" ht="15" customHeight="1">
      <c r="A3" s="53" t="s">
        <v>159</v>
      </c>
      <c r="B3" s="196"/>
      <c r="C3" s="196"/>
      <c r="D3" s="196"/>
      <c r="E3" s="196"/>
      <c r="F3" s="197"/>
    </row>
    <row r="4" spans="1:6" ht="15" customHeight="1">
      <c r="A4" s="53" t="s">
        <v>112</v>
      </c>
      <c r="B4" s="196"/>
      <c r="C4" s="196"/>
      <c r="D4" s="196"/>
      <c r="E4" s="196"/>
      <c r="F4" s="197"/>
    </row>
    <row r="5" spans="1:6" s="11" customFormat="1" ht="15" customHeight="1">
      <c r="A5" s="198"/>
      <c r="B5" s="199"/>
      <c r="C5" s="199"/>
      <c r="D5" s="199"/>
      <c r="E5" s="199"/>
      <c r="F5" s="199"/>
    </row>
    <row r="6" spans="2:6" s="11" customFormat="1" ht="30" customHeight="1">
      <c r="B6" s="200" t="s">
        <v>72</v>
      </c>
      <c r="C6" s="200" t="s">
        <v>73</v>
      </c>
      <c r="D6" s="200" t="s">
        <v>74</v>
      </c>
      <c r="E6" s="200" t="s">
        <v>75</v>
      </c>
      <c r="F6" s="201" t="s">
        <v>76</v>
      </c>
    </row>
    <row r="7" spans="1:6" s="99" customFormat="1" ht="15" customHeight="1">
      <c r="A7" s="202" t="s">
        <v>160</v>
      </c>
      <c r="B7" s="199"/>
      <c r="C7" s="199"/>
      <c r="D7" s="199"/>
      <c r="E7" s="199"/>
      <c r="F7" s="199"/>
    </row>
    <row r="8" spans="1:6" s="11" customFormat="1" ht="15" customHeight="1">
      <c r="A8" s="203" t="s">
        <v>161</v>
      </c>
      <c r="B8" s="204"/>
      <c r="C8" s="204"/>
      <c r="D8" s="204"/>
      <c r="E8" s="205"/>
      <c r="F8" s="205"/>
    </row>
    <row r="9" spans="1:6" s="99" customFormat="1" ht="15" customHeight="1">
      <c r="A9" s="9" t="s">
        <v>162</v>
      </c>
      <c r="B9" s="182">
        <f>-'[1]TB - Rounded'!G216</f>
        <v>1003131</v>
      </c>
      <c r="C9" s="182">
        <f>-'[1]TB - Rounded'!G212</f>
        <v>-4600</v>
      </c>
      <c r="D9" s="169">
        <f>'[1]TB - Rounded'!G209</f>
        <v>0</v>
      </c>
      <c r="E9" s="169">
        <v>0</v>
      </c>
      <c r="F9" s="182">
        <f>SUM(B9:E9)</f>
        <v>998531</v>
      </c>
    </row>
    <row r="10" spans="1:6" s="11" customFormat="1" ht="15" customHeight="1">
      <c r="A10" s="9" t="s">
        <v>163</v>
      </c>
      <c r="B10" s="206">
        <f>-'[1]TB - Rounded'!G217</f>
        <v>386032</v>
      </c>
      <c r="C10" s="204">
        <f>-'[1]TB - Rounded'!G213</f>
        <v>-1904</v>
      </c>
      <c r="D10" s="169">
        <f>'[1]TB - Rounded'!G210</f>
        <v>0</v>
      </c>
      <c r="E10" s="169">
        <v>0</v>
      </c>
      <c r="F10" s="206">
        <f>SUM(B10:E10)</f>
        <v>384128</v>
      </c>
    </row>
    <row r="11" spans="1:6" s="11" customFormat="1" ht="15" customHeight="1">
      <c r="A11" s="9" t="s">
        <v>164</v>
      </c>
      <c r="B11" s="206">
        <f>-'[1]TB - Rounded'!G218</f>
        <v>6506</v>
      </c>
      <c r="C11" s="169">
        <f>'[1]TB - Rounded'!G214</f>
        <v>0</v>
      </c>
      <c r="D11" s="169">
        <v>0</v>
      </c>
      <c r="E11" s="169">
        <v>0</v>
      </c>
      <c r="F11" s="206">
        <f>SUM(B11:E11)</f>
        <v>6506</v>
      </c>
    </row>
    <row r="12" spans="1:6" s="211" customFormat="1" ht="15" customHeight="1" thickBot="1">
      <c r="A12" s="207" t="s">
        <v>165</v>
      </c>
      <c r="B12" s="208">
        <f>SUM(B9:B11)</f>
        <v>1395669</v>
      </c>
      <c r="C12" s="109">
        <f>SUM(C9:C11)</f>
        <v>-6504</v>
      </c>
      <c r="D12" s="209">
        <f>SUM(D9:D11)</f>
        <v>0</v>
      </c>
      <c r="E12" s="209">
        <f>SUM(E9:E11)</f>
        <v>0</v>
      </c>
      <c r="F12" s="210">
        <f>SUM(F9:F11)</f>
        <v>1389165</v>
      </c>
    </row>
    <row r="13" spans="1:6" s="211" customFormat="1" ht="15" customHeight="1" thickTop="1">
      <c r="A13" s="9"/>
      <c r="B13" s="212"/>
      <c r="C13" s="212"/>
      <c r="D13" s="212"/>
      <c r="E13" s="212"/>
      <c r="F13" s="213"/>
    </row>
    <row r="14" spans="1:6" s="211" customFormat="1" ht="30" customHeight="1">
      <c r="A14" s="203" t="s">
        <v>166</v>
      </c>
      <c r="B14" s="212"/>
      <c r="C14" s="212"/>
      <c r="D14" s="212"/>
      <c r="E14" s="212"/>
      <c r="F14" s="214"/>
    </row>
    <row r="15" spans="1:6" s="211" customFormat="1" ht="15" customHeight="1">
      <c r="A15" s="9" t="s">
        <v>162</v>
      </c>
      <c r="B15" s="204">
        <f>'Premiums YTD-8'!B15</f>
        <v>1790620</v>
      </c>
      <c r="C15" s="204">
        <f>'Premiums YTD-8'!C15</f>
        <v>113258</v>
      </c>
      <c r="D15" s="169">
        <f>'Premiums YTD-8'!D15</f>
        <v>0</v>
      </c>
      <c r="E15" s="169">
        <f>'Premiums YTD-8'!E15</f>
        <v>0</v>
      </c>
      <c r="F15" s="215">
        <f>SUM(B15:E15)</f>
        <v>1903878</v>
      </c>
    </row>
    <row r="16" spans="1:6" s="211" customFormat="1" ht="15" customHeight="1">
      <c r="A16" s="9" t="s">
        <v>167</v>
      </c>
      <c r="B16" s="204">
        <f>'Premiums YTD-8'!B16</f>
        <v>679918</v>
      </c>
      <c r="C16" s="204">
        <f>'Premiums YTD-8'!C16</f>
        <v>39126</v>
      </c>
      <c r="D16" s="169">
        <f>'Premiums YTD-8'!D16</f>
        <v>0</v>
      </c>
      <c r="E16" s="169">
        <f>'Premiums YTD-8'!E16</f>
        <v>0</v>
      </c>
      <c r="F16" s="215">
        <f>SUM(B16:E16)</f>
        <v>719044</v>
      </c>
    </row>
    <row r="17" spans="1:6" s="211" customFormat="1" ht="15" customHeight="1">
      <c r="A17" s="9" t="s">
        <v>168</v>
      </c>
      <c r="B17" s="204">
        <f>'Premiums YTD-8'!B17</f>
        <v>8387</v>
      </c>
      <c r="C17" s="204">
        <f>'Premiums YTD-8'!C17</f>
        <v>405</v>
      </c>
      <c r="D17" s="169">
        <f>'Premiums YTD-8'!D17</f>
        <v>0</v>
      </c>
      <c r="E17" s="169">
        <f>'Premiums YTD-8'!E17</f>
        <v>0</v>
      </c>
      <c r="F17" s="215">
        <f>SUM(B17:E17)</f>
        <v>8792</v>
      </c>
    </row>
    <row r="18" spans="1:6" s="211" customFormat="1" ht="15" customHeight="1" thickBot="1">
      <c r="A18" s="207" t="s">
        <v>165</v>
      </c>
      <c r="B18" s="216">
        <f>SUM(B15:B17)</f>
        <v>2478925</v>
      </c>
      <c r="C18" s="216">
        <f>SUM(C15:C17)</f>
        <v>152789</v>
      </c>
      <c r="D18" s="209">
        <f>SUM(D15:D17)</f>
        <v>0</v>
      </c>
      <c r="E18" s="209">
        <f>SUM(E15:E17)</f>
        <v>0</v>
      </c>
      <c r="F18" s="217">
        <f>SUM(F15:F17)</f>
        <v>2631714</v>
      </c>
    </row>
    <row r="19" spans="1:6" s="211" customFormat="1" ht="15" customHeight="1" thickTop="1">
      <c r="A19" s="9"/>
      <c r="B19" s="212"/>
      <c r="C19" s="212"/>
      <c r="D19" s="212"/>
      <c r="E19" s="212"/>
      <c r="F19" s="213"/>
    </row>
    <row r="20" spans="1:6" s="211" customFormat="1" ht="30" customHeight="1">
      <c r="A20" s="203" t="s">
        <v>169</v>
      </c>
      <c r="B20" s="218"/>
      <c r="C20" s="218"/>
      <c r="D20" s="218"/>
      <c r="E20" s="218"/>
      <c r="F20" s="214"/>
    </row>
    <row r="21" spans="1:6" s="211" customFormat="1" ht="15" customHeight="1">
      <c r="A21" s="9" t="s">
        <v>162</v>
      </c>
      <c r="B21" s="204">
        <v>1364731</v>
      </c>
      <c r="C21" s="204">
        <v>471382</v>
      </c>
      <c r="D21" s="169">
        <v>0</v>
      </c>
      <c r="E21" s="169">
        <v>0</v>
      </c>
      <c r="F21" s="215">
        <f>SUM(B21:E21)</f>
        <v>1836113</v>
      </c>
    </row>
    <row r="22" spans="1:6" s="211" customFormat="1" ht="15" customHeight="1">
      <c r="A22" s="9" t="s">
        <v>163</v>
      </c>
      <c r="B22" s="204">
        <v>510057</v>
      </c>
      <c r="C22" s="204">
        <v>170987</v>
      </c>
      <c r="D22" s="169">
        <v>0</v>
      </c>
      <c r="E22" s="169">
        <v>0</v>
      </c>
      <c r="F22" s="215">
        <f>SUM(B22:E22)</f>
        <v>681044</v>
      </c>
    </row>
    <row r="23" spans="1:6" s="211" customFormat="1" ht="15" customHeight="1">
      <c r="A23" s="9" t="s">
        <v>164</v>
      </c>
      <c r="B23" s="204">
        <v>3839</v>
      </c>
      <c r="C23" s="204">
        <v>2066</v>
      </c>
      <c r="D23" s="212">
        <v>0</v>
      </c>
      <c r="E23" s="212">
        <v>0</v>
      </c>
      <c r="F23" s="215">
        <f>SUM(B23:E23)</f>
        <v>5905</v>
      </c>
    </row>
    <row r="24" spans="1:6" s="211" customFormat="1" ht="15" customHeight="1" thickBot="1">
      <c r="A24" s="207" t="s">
        <v>165</v>
      </c>
      <c r="B24" s="216">
        <f>SUM(B21:B23)</f>
        <v>1878627</v>
      </c>
      <c r="C24" s="216">
        <f>SUM(C21:C23)</f>
        <v>644435</v>
      </c>
      <c r="D24" s="209">
        <f>SUM(D21:D23)</f>
        <v>0</v>
      </c>
      <c r="E24" s="209">
        <f>SUM(E21:E23)</f>
        <v>0</v>
      </c>
      <c r="F24" s="217">
        <f>SUM(F21:F23)</f>
        <v>2523062</v>
      </c>
    </row>
    <row r="25" spans="1:6" s="220" customFormat="1" ht="15" customHeight="1" thickTop="1">
      <c r="A25" s="219"/>
      <c r="B25" s="212"/>
      <c r="C25" s="212"/>
      <c r="D25" s="212"/>
      <c r="E25" s="212"/>
      <c r="F25" s="214"/>
    </row>
    <row r="26" spans="1:6" s="211" customFormat="1" ht="15" customHeight="1">
      <c r="A26" s="203" t="s">
        <v>170</v>
      </c>
      <c r="B26" s="212"/>
      <c r="C26" s="212"/>
      <c r="D26" s="212"/>
      <c r="E26" s="212"/>
      <c r="F26" s="214"/>
    </row>
    <row r="27" spans="1:6" s="211" customFormat="1" ht="15" customHeight="1">
      <c r="A27" s="9" t="s">
        <v>162</v>
      </c>
      <c r="B27" s="204">
        <f aca="true" t="shared" si="0" ref="B27:E29">B9-(B15-B21)</f>
        <v>577242</v>
      </c>
      <c r="C27" s="204">
        <f t="shared" si="0"/>
        <v>353524</v>
      </c>
      <c r="D27" s="169">
        <f t="shared" si="0"/>
        <v>0</v>
      </c>
      <c r="E27" s="169">
        <f t="shared" si="0"/>
        <v>0</v>
      </c>
      <c r="F27" s="204">
        <f>SUM(B27:E27)</f>
        <v>930766</v>
      </c>
    </row>
    <row r="28" spans="1:6" s="211" customFormat="1" ht="15" customHeight="1">
      <c r="A28" s="9" t="s">
        <v>163</v>
      </c>
      <c r="B28" s="204">
        <f t="shared" si="0"/>
        <v>216171</v>
      </c>
      <c r="C28" s="204">
        <f t="shared" si="0"/>
        <v>129957</v>
      </c>
      <c r="D28" s="169">
        <f t="shared" si="0"/>
        <v>0</v>
      </c>
      <c r="E28" s="169">
        <f t="shared" si="0"/>
        <v>0</v>
      </c>
      <c r="F28" s="204">
        <f>SUM(B28:E28)</f>
        <v>346128</v>
      </c>
    </row>
    <row r="29" spans="1:6" s="211" customFormat="1" ht="15" customHeight="1">
      <c r="A29" s="221" t="s">
        <v>164</v>
      </c>
      <c r="B29" s="204">
        <f t="shared" si="0"/>
        <v>1958</v>
      </c>
      <c r="C29" s="204">
        <f t="shared" si="0"/>
        <v>1661</v>
      </c>
      <c r="D29" s="169">
        <f t="shared" si="0"/>
        <v>0</v>
      </c>
      <c r="E29" s="169">
        <f t="shared" si="0"/>
        <v>0</v>
      </c>
      <c r="F29" s="222">
        <f>SUM(B29:E29)</f>
        <v>3619</v>
      </c>
    </row>
    <row r="30" spans="1:6" s="211" customFormat="1" ht="15" customHeight="1" thickBot="1">
      <c r="A30" s="207" t="s">
        <v>165</v>
      </c>
      <c r="B30" s="223">
        <f>SUM(B27:B29)</f>
        <v>795371</v>
      </c>
      <c r="C30" s="223">
        <f>SUM(C27:C29)</f>
        <v>485142</v>
      </c>
      <c r="D30" s="224">
        <f>SUM(D27:D29)</f>
        <v>0</v>
      </c>
      <c r="E30" s="224">
        <f>SUM(E27:E29)</f>
        <v>0</v>
      </c>
      <c r="F30" s="223">
        <f>SUM(F27:F29)</f>
        <v>1280513</v>
      </c>
    </row>
    <row r="31" spans="2:6" s="11" customFormat="1" ht="15" customHeight="1" thickTop="1">
      <c r="B31" s="213"/>
      <c r="C31" s="213"/>
      <c r="D31" s="213"/>
      <c r="E31" s="213"/>
      <c r="F31" s="213"/>
    </row>
    <row r="32" spans="1:6" s="11" customFormat="1" ht="15" customHeight="1">
      <c r="A32" s="225" t="s">
        <v>171</v>
      </c>
      <c r="B32" s="226"/>
      <c r="C32" s="226"/>
      <c r="D32" s="226"/>
      <c r="E32" s="225"/>
      <c r="F32" s="225"/>
    </row>
    <row r="33" spans="1:6" s="11" customFormat="1" ht="15" customHeight="1">
      <c r="A33" s="225"/>
      <c r="B33" s="226"/>
      <c r="C33" s="226"/>
      <c r="D33" s="226"/>
      <c r="E33" s="225"/>
      <c r="F33" s="225"/>
    </row>
    <row r="38" ht="15" customHeight="1">
      <c r="F38" s="227" t="s">
        <v>108</v>
      </c>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2.00390625" style="90" customWidth="1"/>
    <col min="2" max="6" width="18.7109375" style="227" customWidth="1"/>
    <col min="7" max="16384" width="15.7109375" style="90" customWidth="1"/>
  </cols>
  <sheetData>
    <row r="1" spans="1:6" s="191" customFormat="1" ht="30" customHeight="1">
      <c r="A1" s="188" t="s">
        <v>0</v>
      </c>
      <c r="B1" s="189"/>
      <c r="C1" s="189"/>
      <c r="D1" s="189"/>
      <c r="E1" s="189"/>
      <c r="F1" s="190"/>
    </row>
    <row r="2" spans="1:6" s="195" customFormat="1" ht="15" customHeight="1">
      <c r="A2" s="192"/>
      <c r="B2" s="193"/>
      <c r="C2" s="193"/>
      <c r="D2" s="193"/>
      <c r="E2" s="193"/>
      <c r="F2" s="194"/>
    </row>
    <row r="3" spans="1:6" ht="15" customHeight="1">
      <c r="A3" s="53" t="s">
        <v>159</v>
      </c>
      <c r="B3" s="196"/>
      <c r="C3" s="196"/>
      <c r="D3" s="196"/>
      <c r="E3" s="196"/>
      <c r="F3" s="197"/>
    </row>
    <row r="4" spans="1:6" ht="15" customHeight="1">
      <c r="A4" s="53" t="s">
        <v>158</v>
      </c>
      <c r="B4" s="196"/>
      <c r="C4" s="196"/>
      <c r="D4" s="196"/>
      <c r="E4" s="196"/>
      <c r="F4" s="197"/>
    </row>
    <row r="5" spans="1:6" s="11" customFormat="1" ht="15" customHeight="1">
      <c r="A5" s="198"/>
      <c r="B5" s="199"/>
      <c r="C5" s="199"/>
      <c r="D5" s="199"/>
      <c r="E5" s="199"/>
      <c r="F5" s="199"/>
    </row>
    <row r="6" spans="2:6" s="11" customFormat="1" ht="30" customHeight="1">
      <c r="B6" s="200" t="s">
        <v>72</v>
      </c>
      <c r="C6" s="200" t="s">
        <v>73</v>
      </c>
      <c r="D6" s="200" t="s">
        <v>74</v>
      </c>
      <c r="E6" s="200" t="s">
        <v>75</v>
      </c>
      <c r="F6" s="201" t="s">
        <v>76</v>
      </c>
    </row>
    <row r="7" spans="1:6" s="11" customFormat="1" ht="15" customHeight="1">
      <c r="A7" s="202" t="s">
        <v>160</v>
      </c>
      <c r="B7" s="199"/>
      <c r="C7" s="199"/>
      <c r="D7" s="199"/>
      <c r="E7" s="199"/>
      <c r="F7" s="199"/>
    </row>
    <row r="8" spans="1:6" s="11" customFormat="1" ht="15" customHeight="1">
      <c r="A8" s="203" t="s">
        <v>161</v>
      </c>
      <c r="B8" s="205"/>
      <c r="C8" s="205"/>
      <c r="D8" s="205"/>
      <c r="E8" s="205"/>
      <c r="F8" s="205"/>
    </row>
    <row r="9" spans="1:6" s="99" customFormat="1" ht="15" customHeight="1">
      <c r="A9" s="9" t="s">
        <v>162</v>
      </c>
      <c r="B9" s="182">
        <f>-'[1]TB - Rounded'!I216</f>
        <v>2812709</v>
      </c>
      <c r="C9" s="182">
        <f>-'[1]TB - Rounded'!I212</f>
        <v>-40041</v>
      </c>
      <c r="D9" s="182">
        <f>-'[1]TB - Rounded'!I209</f>
        <v>-1440</v>
      </c>
      <c r="E9" s="169">
        <v>0</v>
      </c>
      <c r="F9" s="182">
        <f>SUM(B9:E9)</f>
        <v>2771228</v>
      </c>
    </row>
    <row r="10" spans="1:6" s="11" customFormat="1" ht="15" customHeight="1">
      <c r="A10" s="9" t="s">
        <v>163</v>
      </c>
      <c r="B10" s="206">
        <f>-'[1]TB - Rounded'!I217</f>
        <v>1058594</v>
      </c>
      <c r="C10" s="204">
        <f>-'[1]TB - Rounded'!I213</f>
        <v>-15934</v>
      </c>
      <c r="D10" s="204">
        <f>-'[1]TB - Rounded'!I210</f>
        <v>-783</v>
      </c>
      <c r="E10" s="169">
        <v>0</v>
      </c>
      <c r="F10" s="206">
        <f>SUM(B10:E10)</f>
        <v>1041877</v>
      </c>
    </row>
    <row r="11" spans="1:6" s="11" customFormat="1" ht="15" customHeight="1">
      <c r="A11" s="9" t="s">
        <v>164</v>
      </c>
      <c r="B11" s="206">
        <f>-'[1]TB - Rounded'!I218</f>
        <v>11189</v>
      </c>
      <c r="C11" s="204">
        <f>-'[1]TB - Rounded'!I214</f>
        <v>-87</v>
      </c>
      <c r="D11" s="169">
        <v>0</v>
      </c>
      <c r="E11" s="169">
        <v>0</v>
      </c>
      <c r="F11" s="206">
        <f>SUM(B11:E11)</f>
        <v>11102</v>
      </c>
    </row>
    <row r="12" spans="1:6" s="211" customFormat="1" ht="15" customHeight="1" thickBot="1">
      <c r="A12" s="207" t="s">
        <v>165</v>
      </c>
      <c r="B12" s="208">
        <f>SUM(B9:B11)</f>
        <v>3882492</v>
      </c>
      <c r="C12" s="109">
        <f>SUM(C9:C11)</f>
        <v>-56062</v>
      </c>
      <c r="D12" s="109">
        <f>SUM(D9:D11)</f>
        <v>-2223</v>
      </c>
      <c r="E12" s="209">
        <f>SUM(E9:E11)</f>
        <v>0</v>
      </c>
      <c r="F12" s="210">
        <f>SUM(F9:F11)</f>
        <v>3824207</v>
      </c>
    </row>
    <row r="13" spans="1:6" s="211" customFormat="1" ht="15" customHeight="1" thickTop="1">
      <c r="A13" s="9"/>
      <c r="B13" s="212"/>
      <c r="C13" s="212"/>
      <c r="D13" s="212"/>
      <c r="E13" s="212"/>
      <c r="F13" s="213"/>
    </row>
    <row r="14" spans="1:6" s="211" customFormat="1" ht="30" customHeight="1">
      <c r="A14" s="203" t="s">
        <v>166</v>
      </c>
      <c r="B14" s="212"/>
      <c r="C14" s="212"/>
      <c r="D14" s="212"/>
      <c r="E14" s="212"/>
      <c r="F14" s="214"/>
    </row>
    <row r="15" spans="1:6" s="211" customFormat="1" ht="15" customHeight="1">
      <c r="A15" s="9" t="s">
        <v>162</v>
      </c>
      <c r="B15" s="228">
        <f>-'[1]TB - Rounded'!I72</f>
        <v>1790620</v>
      </c>
      <c r="C15" s="228">
        <f>-'[1]TB - Rounded'!I68</f>
        <v>113258</v>
      </c>
      <c r="D15" s="169">
        <v>0</v>
      </c>
      <c r="E15" s="169">
        <v>0</v>
      </c>
      <c r="F15" s="215">
        <f>SUM(B15:E15)</f>
        <v>1903878</v>
      </c>
    </row>
    <row r="16" spans="1:6" s="211" customFormat="1" ht="15" customHeight="1">
      <c r="A16" s="9" t="s">
        <v>167</v>
      </c>
      <c r="B16" s="228">
        <f>-'[1]TB - Rounded'!I73</f>
        <v>679918</v>
      </c>
      <c r="C16" s="228">
        <f>-'[1]TB - Rounded'!I69</f>
        <v>39126</v>
      </c>
      <c r="D16" s="169">
        <v>0</v>
      </c>
      <c r="E16" s="169">
        <v>0</v>
      </c>
      <c r="F16" s="215">
        <f>SUM(B16:E16)</f>
        <v>719044</v>
      </c>
    </row>
    <row r="17" spans="1:6" s="211" customFormat="1" ht="15" customHeight="1">
      <c r="A17" s="9" t="s">
        <v>168</v>
      </c>
      <c r="B17" s="228">
        <f>-'[1]TB - Rounded'!I74</f>
        <v>8387</v>
      </c>
      <c r="C17" s="228">
        <f>-'[1]TB - Rounded'!I70</f>
        <v>405</v>
      </c>
      <c r="D17" s="212">
        <v>0</v>
      </c>
      <c r="E17" s="212">
        <v>0</v>
      </c>
      <c r="F17" s="215">
        <f>SUM(B17:E17)</f>
        <v>8792</v>
      </c>
    </row>
    <row r="18" spans="1:6" s="211" customFormat="1" ht="15" customHeight="1" thickBot="1">
      <c r="A18" s="207" t="s">
        <v>165</v>
      </c>
      <c r="B18" s="216">
        <f>SUM(B15:B17)</f>
        <v>2478925</v>
      </c>
      <c r="C18" s="216">
        <f>SUM(C15:C17)</f>
        <v>152789</v>
      </c>
      <c r="D18" s="209">
        <f>SUM(D15:D17)</f>
        <v>0</v>
      </c>
      <c r="E18" s="209">
        <f>SUM(E15:E17)</f>
        <v>0</v>
      </c>
      <c r="F18" s="217">
        <f>SUM(F15:F17)</f>
        <v>2631714</v>
      </c>
    </row>
    <row r="19" spans="1:6" s="211" customFormat="1" ht="15" customHeight="1" thickTop="1">
      <c r="A19" s="9"/>
      <c r="B19" s="212"/>
      <c r="C19" s="212"/>
      <c r="D19" s="212"/>
      <c r="E19" s="212"/>
      <c r="F19" s="213"/>
    </row>
    <row r="20" spans="1:6" s="211" customFormat="1" ht="30" customHeight="1">
      <c r="A20" s="203" t="s">
        <v>172</v>
      </c>
      <c r="B20" s="218"/>
      <c r="C20" s="218"/>
      <c r="D20" s="218"/>
      <c r="E20" s="218"/>
      <c r="F20" s="214"/>
    </row>
    <row r="21" spans="1:6" s="211" customFormat="1" ht="15" customHeight="1">
      <c r="A21" s="9" t="s">
        <v>162</v>
      </c>
      <c r="B21" s="169">
        <v>0</v>
      </c>
      <c r="C21" s="228">
        <v>1913388</v>
      </c>
      <c r="D21" s="169">
        <v>0</v>
      </c>
      <c r="E21" s="169">
        <v>0</v>
      </c>
      <c r="F21" s="215">
        <f>SUM(B21:E21)</f>
        <v>1913388</v>
      </c>
    </row>
    <row r="22" spans="1:6" s="211" customFormat="1" ht="15" customHeight="1">
      <c r="A22" s="9" t="s">
        <v>163</v>
      </c>
      <c r="B22" s="169">
        <v>0</v>
      </c>
      <c r="C22" s="228">
        <v>713574</v>
      </c>
      <c r="D22" s="169">
        <v>0</v>
      </c>
      <c r="E22" s="169">
        <v>0</v>
      </c>
      <c r="F22" s="215">
        <f>SUM(B22:E22)</f>
        <v>713574</v>
      </c>
    </row>
    <row r="23" spans="1:6" s="211" customFormat="1" ht="15" customHeight="1">
      <c r="A23" s="9" t="s">
        <v>164</v>
      </c>
      <c r="B23" s="212">
        <v>0</v>
      </c>
      <c r="C23" s="228">
        <v>7632</v>
      </c>
      <c r="D23" s="212">
        <v>0</v>
      </c>
      <c r="E23" s="212">
        <v>0</v>
      </c>
      <c r="F23" s="215">
        <f>SUM(B23:E23)</f>
        <v>7632</v>
      </c>
    </row>
    <row r="24" spans="1:6" s="211" customFormat="1" ht="15" customHeight="1" thickBot="1">
      <c r="A24" s="207" t="s">
        <v>165</v>
      </c>
      <c r="B24" s="209">
        <f>SUM(B21:B23)</f>
        <v>0</v>
      </c>
      <c r="C24" s="216">
        <f>SUM(C21:C23)</f>
        <v>2634594</v>
      </c>
      <c r="D24" s="209">
        <f>SUM(D21:D23)</f>
        <v>0</v>
      </c>
      <c r="E24" s="209">
        <f>SUM(E21:E23)</f>
        <v>0</v>
      </c>
      <c r="F24" s="217">
        <f>SUM(F21:F23)</f>
        <v>2634594</v>
      </c>
    </row>
    <row r="25" spans="1:6" s="220" customFormat="1" ht="15" customHeight="1" thickTop="1">
      <c r="A25" s="219"/>
      <c r="B25" s="212"/>
      <c r="C25" s="212"/>
      <c r="D25" s="212"/>
      <c r="E25" s="212"/>
      <c r="F25" s="214"/>
    </row>
    <row r="26" spans="1:6" s="211" customFormat="1" ht="15" customHeight="1">
      <c r="A26" s="203" t="s">
        <v>170</v>
      </c>
      <c r="B26" s="212"/>
      <c r="C26" s="212"/>
      <c r="D26" s="212"/>
      <c r="E26" s="212"/>
      <c r="F26" s="214"/>
    </row>
    <row r="27" spans="1:6" s="211" customFormat="1" ht="15" customHeight="1">
      <c r="A27" s="9" t="s">
        <v>162</v>
      </c>
      <c r="B27" s="228">
        <f aca="true" t="shared" si="0" ref="B27:E29">B9-(B15-B21)</f>
        <v>1022089</v>
      </c>
      <c r="C27" s="228">
        <f t="shared" si="0"/>
        <v>1760089</v>
      </c>
      <c r="D27" s="204">
        <f t="shared" si="0"/>
        <v>-1440</v>
      </c>
      <c r="E27" s="169">
        <f t="shared" si="0"/>
        <v>0</v>
      </c>
      <c r="F27" s="228">
        <f>SUM(B27:E27)</f>
        <v>2780738</v>
      </c>
    </row>
    <row r="28" spans="1:6" s="211" customFormat="1" ht="15" customHeight="1">
      <c r="A28" s="9" t="s">
        <v>163</v>
      </c>
      <c r="B28" s="228">
        <f t="shared" si="0"/>
        <v>378676</v>
      </c>
      <c r="C28" s="228">
        <f t="shared" si="0"/>
        <v>658514</v>
      </c>
      <c r="D28" s="204">
        <f t="shared" si="0"/>
        <v>-783</v>
      </c>
      <c r="E28" s="169">
        <f t="shared" si="0"/>
        <v>0</v>
      </c>
      <c r="F28" s="228">
        <f>SUM(B28:E28)</f>
        <v>1036407</v>
      </c>
    </row>
    <row r="29" spans="1:6" s="211" customFormat="1" ht="15" customHeight="1">
      <c r="A29" s="221" t="s">
        <v>164</v>
      </c>
      <c r="B29" s="215">
        <f t="shared" si="0"/>
        <v>2802</v>
      </c>
      <c r="C29" s="215">
        <f t="shared" si="0"/>
        <v>7140</v>
      </c>
      <c r="D29" s="169">
        <f t="shared" si="0"/>
        <v>0</v>
      </c>
      <c r="E29" s="169">
        <f t="shared" si="0"/>
        <v>0</v>
      </c>
      <c r="F29" s="215">
        <f>SUM(B29:E29)</f>
        <v>9942</v>
      </c>
    </row>
    <row r="30" spans="1:6" s="211" customFormat="1" ht="15" customHeight="1" thickBot="1">
      <c r="A30" s="207" t="s">
        <v>165</v>
      </c>
      <c r="B30" s="223">
        <f>SUM(B27:B29)</f>
        <v>1403567</v>
      </c>
      <c r="C30" s="223">
        <f>SUM(C27:C29)</f>
        <v>2425743</v>
      </c>
      <c r="D30" s="223">
        <f>SUM(D27:D29)</f>
        <v>-2223</v>
      </c>
      <c r="E30" s="224">
        <f>SUM(E27:E29)</f>
        <v>0</v>
      </c>
      <c r="F30" s="223">
        <f>SUM(F27:F29)</f>
        <v>3827087</v>
      </c>
    </row>
    <row r="31" spans="1:6" s="211" customFormat="1" ht="15" customHeight="1" thickTop="1">
      <c r="A31" s="207"/>
      <c r="B31" s="25"/>
      <c r="C31" s="25"/>
      <c r="D31" s="25"/>
      <c r="E31" s="229"/>
      <c r="F31" s="25"/>
    </row>
    <row r="32" spans="1:6" s="230" customFormat="1" ht="19.5" customHeight="1">
      <c r="A32" s="225" t="s">
        <v>173</v>
      </c>
      <c r="B32" s="225"/>
      <c r="C32" s="225"/>
      <c r="D32" s="225"/>
      <c r="E32" s="225"/>
      <c r="F32" s="225"/>
    </row>
    <row r="33" spans="1:6" s="230" customFormat="1" ht="19.5" customHeight="1">
      <c r="A33" s="225"/>
      <c r="B33" s="225"/>
      <c r="C33" s="225"/>
      <c r="D33" s="225"/>
      <c r="E33" s="225"/>
      <c r="F33" s="225"/>
    </row>
    <row r="34" spans="1:6" s="230" customFormat="1" ht="19.5" customHeight="1">
      <c r="A34" s="225"/>
      <c r="B34" s="225"/>
      <c r="C34" s="225"/>
      <c r="D34" s="225"/>
      <c r="E34" s="225"/>
      <c r="F34" s="225"/>
    </row>
    <row r="35" spans="1:6" s="234" customFormat="1" ht="13.5" customHeight="1">
      <c r="A35" s="231"/>
      <c r="B35" s="232" t="s">
        <v>174</v>
      </c>
      <c r="C35" s="233"/>
      <c r="D35" s="231"/>
      <c r="E35" s="232" t="s">
        <v>174</v>
      </c>
      <c r="F35" s="233"/>
    </row>
    <row r="36" spans="1:6" s="234" customFormat="1" ht="13.5">
      <c r="A36" s="233" t="s">
        <v>175</v>
      </c>
      <c r="B36" s="232"/>
      <c r="C36" s="235" t="s">
        <v>176</v>
      </c>
      <c r="D36" s="233" t="s">
        <v>175</v>
      </c>
      <c r="E36" s="232"/>
      <c r="F36" s="235" t="s">
        <v>176</v>
      </c>
    </row>
    <row r="37" spans="1:6" s="238" customFormat="1" ht="15.75">
      <c r="A37" s="236" t="s">
        <v>177</v>
      </c>
      <c r="B37" s="237">
        <v>400291</v>
      </c>
      <c r="C37" s="237">
        <f>B37+55157</f>
        <v>455448</v>
      </c>
      <c r="D37" s="236" t="s">
        <v>178</v>
      </c>
      <c r="E37" s="237">
        <v>365965.18999999994</v>
      </c>
      <c r="F37" s="237">
        <f>E37+47022</f>
        <v>412987.18999999994</v>
      </c>
    </row>
    <row r="38" spans="1:7" s="238" customFormat="1" ht="15.75">
      <c r="A38" s="236" t="s">
        <v>179</v>
      </c>
      <c r="B38" s="237">
        <v>400011</v>
      </c>
      <c r="C38" s="237">
        <f>B38+56692</f>
        <v>456703</v>
      </c>
      <c r="D38" s="236" t="s">
        <v>180</v>
      </c>
      <c r="E38" s="237">
        <v>372543.72</v>
      </c>
      <c r="F38" s="237">
        <f>E38+49071</f>
        <v>421614.72</v>
      </c>
      <c r="G38" s="239"/>
    </row>
    <row r="39" spans="1:7" s="238" customFormat="1" ht="15.75">
      <c r="A39" s="236" t="s">
        <v>181</v>
      </c>
      <c r="B39" s="237">
        <v>398316</v>
      </c>
      <c r="C39" s="237">
        <f>B39+56373</f>
        <v>454689</v>
      </c>
      <c r="D39" s="236" t="s">
        <v>182</v>
      </c>
      <c r="E39" s="237">
        <v>360818.65</v>
      </c>
      <c r="F39" s="237">
        <f>E39+53085</f>
        <v>413903.65</v>
      </c>
      <c r="G39" s="239"/>
    </row>
    <row r="40" spans="1:7" s="238" customFormat="1" ht="15.75">
      <c r="A40" s="236" t="s">
        <v>183</v>
      </c>
      <c r="B40" s="237">
        <v>384741.5</v>
      </c>
      <c r="C40" s="237">
        <f>B40+52211</f>
        <v>436952.5</v>
      </c>
      <c r="D40" s="236"/>
      <c r="E40" s="237"/>
      <c r="F40" s="237"/>
      <c r="G40" s="239"/>
    </row>
    <row r="41" spans="1:6" s="83" customFormat="1" ht="13.5">
      <c r="A41" s="240"/>
      <c r="B41" s="241"/>
      <c r="C41" s="241"/>
      <c r="D41" s="241"/>
      <c r="E41" s="240"/>
      <c r="F41" s="242"/>
    </row>
    <row r="42" spans="1:6" s="83" customFormat="1" ht="13.5">
      <c r="A42" s="225" t="s">
        <v>184</v>
      </c>
      <c r="B42" s="225"/>
      <c r="C42" s="225"/>
      <c r="D42" s="225"/>
      <c r="E42" s="225"/>
      <c r="F42" s="225"/>
    </row>
    <row r="43" spans="1:6" s="83" customFormat="1" ht="15" customHeight="1">
      <c r="A43" s="225"/>
      <c r="B43" s="225"/>
      <c r="C43" s="225"/>
      <c r="D43" s="225"/>
      <c r="E43" s="225"/>
      <c r="F43" s="225"/>
    </row>
    <row r="44" spans="1:6" s="83" customFormat="1" ht="15" customHeight="1">
      <c r="A44" s="240"/>
      <c r="B44" s="241"/>
      <c r="C44" s="241"/>
      <c r="D44" s="241"/>
      <c r="E44" s="240"/>
      <c r="F44" s="242"/>
    </row>
    <row r="45" spans="1:6" s="83" customFormat="1" ht="15" customHeight="1">
      <c r="A45" s="240"/>
      <c r="B45" s="241"/>
      <c r="C45" s="241"/>
      <c r="D45" s="241"/>
      <c r="E45" s="240"/>
      <c r="F45" s="242"/>
    </row>
    <row r="46" spans="1:6" s="83" customFormat="1" ht="15" customHeight="1">
      <c r="A46" s="240"/>
      <c r="B46" s="241"/>
      <c r="C46" s="241"/>
      <c r="D46" s="241"/>
      <c r="E46" s="240"/>
      <c r="F46" s="242"/>
    </row>
    <row r="47" spans="1:6" s="83" customFormat="1" ht="15" customHeight="1">
      <c r="A47" s="240"/>
      <c r="B47" s="241"/>
      <c r="C47" s="241"/>
      <c r="D47" s="241"/>
      <c r="E47" s="240"/>
      <c r="F47" s="242"/>
    </row>
    <row r="48" spans="1:6" s="83" customFormat="1" ht="15" customHeight="1">
      <c r="A48" s="240"/>
      <c r="B48" s="241"/>
      <c r="C48" s="241"/>
      <c r="D48" s="241"/>
      <c r="E48" s="240"/>
      <c r="F48" s="242"/>
    </row>
    <row r="49" spans="1:6" s="83" customFormat="1" ht="15" customHeight="1">
      <c r="A49" s="240"/>
      <c r="B49" s="241"/>
      <c r="C49" s="241"/>
      <c r="D49" s="241"/>
      <c r="E49" s="240"/>
      <c r="F49" s="242"/>
    </row>
    <row r="50" spans="1:6" s="83" customFormat="1" ht="15" customHeight="1">
      <c r="A50" s="240"/>
      <c r="B50" s="241"/>
      <c r="C50" s="241"/>
      <c r="D50" s="241"/>
      <c r="E50" s="240"/>
      <c r="F50" s="242"/>
    </row>
    <row r="51" spans="1:6" s="83" customFormat="1" ht="15" customHeight="1">
      <c r="A51" s="240"/>
      <c r="B51" s="241"/>
      <c r="C51" s="241"/>
      <c r="D51" s="241"/>
      <c r="E51" s="240"/>
      <c r="F51" s="242"/>
    </row>
    <row r="52" spans="1:6" s="83" customFormat="1" ht="15" customHeight="1">
      <c r="A52" s="240"/>
      <c r="B52" s="241"/>
      <c r="C52" s="241"/>
      <c r="D52" s="241"/>
      <c r="E52" s="240"/>
      <c r="F52" s="242"/>
    </row>
    <row r="53" spans="1:6" s="83" customFormat="1" ht="15" customHeight="1">
      <c r="A53" s="240"/>
      <c r="B53" s="241"/>
      <c r="C53" s="241"/>
      <c r="D53" s="241"/>
      <c r="E53" s="240"/>
      <c r="F53" s="242"/>
    </row>
    <row r="54" spans="1:6" s="83" customFormat="1" ht="15" customHeight="1">
      <c r="A54" s="240"/>
      <c r="B54" s="241"/>
      <c r="C54" s="241"/>
      <c r="D54" s="241"/>
      <c r="E54" s="240"/>
      <c r="F54" s="242"/>
    </row>
    <row r="55" spans="1:6" s="83" customFormat="1" ht="15" customHeight="1">
      <c r="A55" s="240"/>
      <c r="B55" s="241"/>
      <c r="C55" s="241"/>
      <c r="D55" s="241"/>
      <c r="E55" s="240"/>
      <c r="F55" s="242"/>
    </row>
    <row r="56" spans="1:6" s="83" customFormat="1" ht="15" customHeight="1">
      <c r="A56" s="240"/>
      <c r="B56" s="241"/>
      <c r="C56" s="241"/>
      <c r="D56" s="241"/>
      <c r="E56" s="240"/>
      <c r="F56" s="242"/>
    </row>
    <row r="57" spans="1:6" s="83" customFormat="1" ht="15" customHeight="1">
      <c r="A57" s="240"/>
      <c r="B57" s="241"/>
      <c r="C57" s="241"/>
      <c r="D57" s="241"/>
      <c r="E57" s="240"/>
      <c r="F57" s="242"/>
    </row>
    <row r="58" spans="1:6" s="83" customFormat="1" ht="15" customHeight="1">
      <c r="A58" s="240"/>
      <c r="B58" s="241"/>
      <c r="C58" s="241"/>
      <c r="D58" s="241"/>
      <c r="E58" s="240"/>
      <c r="F58" s="242"/>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52" customWidth="1"/>
    <col min="2" max="4" width="16.7109375" style="275" customWidth="1"/>
    <col min="5" max="6" width="16.7109375" style="269" customWidth="1"/>
    <col min="7" max="16384" width="15.7109375" style="39" customWidth="1"/>
  </cols>
  <sheetData>
    <row r="1" spans="1:6" s="244" customFormat="1" ht="24.75" customHeight="1">
      <c r="A1" s="243" t="s">
        <v>0</v>
      </c>
      <c r="B1" s="243"/>
      <c r="C1" s="243"/>
      <c r="D1" s="243"/>
      <c r="E1" s="243"/>
      <c r="F1" s="243"/>
    </row>
    <row r="2" spans="1:6" s="247" customFormat="1" ht="15" customHeight="1">
      <c r="A2" s="245"/>
      <c r="B2" s="246"/>
      <c r="C2" s="246"/>
      <c r="D2" s="246"/>
      <c r="E2" s="246"/>
      <c r="F2" s="246"/>
    </row>
    <row r="3" spans="1:6" s="249" customFormat="1" ht="15" customHeight="1">
      <c r="A3" s="248" t="s">
        <v>185</v>
      </c>
      <c r="B3" s="248"/>
      <c r="C3" s="248"/>
      <c r="D3" s="248"/>
      <c r="E3" s="248"/>
      <c r="F3" s="248"/>
    </row>
    <row r="4" spans="1:6" s="249" customFormat="1" ht="15" customHeight="1">
      <c r="A4" s="248" t="s">
        <v>71</v>
      </c>
      <c r="B4" s="248"/>
      <c r="C4" s="248"/>
      <c r="D4" s="248"/>
      <c r="E4" s="248"/>
      <c r="F4" s="248"/>
    </row>
    <row r="5" spans="1:6" s="251" customFormat="1" ht="15" customHeight="1">
      <c r="A5" s="245"/>
      <c r="B5" s="250"/>
      <c r="C5" s="250"/>
      <c r="D5" s="250"/>
      <c r="E5" s="246"/>
      <c r="F5" s="246"/>
    </row>
    <row r="6" spans="2:6" ht="30" customHeight="1">
      <c r="B6" s="200" t="s">
        <v>72</v>
      </c>
      <c r="C6" s="200" t="s">
        <v>73</v>
      </c>
      <c r="D6" s="200" t="s">
        <v>74</v>
      </c>
      <c r="E6" s="200" t="s">
        <v>75</v>
      </c>
      <c r="F6" s="201" t="s">
        <v>76</v>
      </c>
    </row>
    <row r="7" spans="1:6" ht="15" customHeight="1">
      <c r="A7" s="253" t="s">
        <v>186</v>
      </c>
      <c r="B7" s="254"/>
      <c r="C7" s="254"/>
      <c r="D7" s="254"/>
      <c r="E7" s="254"/>
      <c r="F7" s="254"/>
    </row>
    <row r="8" spans="1:6" ht="15" customHeight="1">
      <c r="A8" s="253" t="s">
        <v>187</v>
      </c>
      <c r="B8" s="255"/>
      <c r="C8" s="255"/>
      <c r="D8" s="255"/>
      <c r="E8" s="255"/>
      <c r="F8" s="255"/>
    </row>
    <row r="9" spans="1:6" ht="15" customHeight="1">
      <c r="A9" s="256" t="s">
        <v>188</v>
      </c>
      <c r="B9" s="182">
        <f>'[1]Loss Expenses Paid QTD-15'!E27+'[1]TB - Rounded'!G296</f>
        <v>66878</v>
      </c>
      <c r="C9" s="182">
        <f>'[1]Loss Expenses Paid QTD-15'!E21+'[1]TB - Rounded'!G293</f>
        <v>94652</v>
      </c>
      <c r="D9" s="182">
        <f>'[1]Loss Expenses Paid QTD-15'!E15+'[1]TB - Rounded'!G290</f>
        <v>-78025</v>
      </c>
      <c r="E9" s="182">
        <f>'[1]Loss Expenses Paid QTD-15'!E9+'[1]TB - Rounded'!G287</f>
        <v>467</v>
      </c>
      <c r="F9" s="182">
        <f>SUM(B9:E9)</f>
        <v>83972</v>
      </c>
    </row>
    <row r="10" spans="1:6" ht="15" customHeight="1">
      <c r="A10" s="256" t="s">
        <v>163</v>
      </c>
      <c r="B10" s="206">
        <f>'[1]Loss Expenses Paid QTD-15'!E28+'[1]TB - Rounded'!G297</f>
        <v>67272</v>
      </c>
      <c r="C10" s="206">
        <f>'[1]Loss Expenses Paid QTD-15'!E22+'[1]TB - Rounded'!G294</f>
        <v>58321</v>
      </c>
      <c r="D10" s="257">
        <f>'[1]Loss Expenses Paid QTD-15'!E16+'[1]TB - Rounded'!G291</f>
        <v>-22388</v>
      </c>
      <c r="E10" s="257">
        <f>'[1]Loss Expenses Paid QTD-15'!E10+'[1]TB - Rounded'!G288</f>
        <v>-5360</v>
      </c>
      <c r="F10" s="206">
        <f>SUM(B10:E10)</f>
        <v>97845</v>
      </c>
    </row>
    <row r="11" spans="1:6" ht="15" customHeight="1">
      <c r="A11" s="256" t="s">
        <v>164</v>
      </c>
      <c r="B11" s="169">
        <f>'[1]Loss Expenses Paid QTD-15'!E29</f>
        <v>0</v>
      </c>
      <c r="C11" s="169">
        <f>'[1]Loss Expenses Paid QTD-15'!E23</f>
        <v>0</v>
      </c>
      <c r="D11" s="169">
        <f>'[1]Loss Expenses Paid QTD-15'!E17</f>
        <v>0</v>
      </c>
      <c r="E11" s="169">
        <f>'[1]Loss Expenses Paid QTD-15'!E11</f>
        <v>0</v>
      </c>
      <c r="F11" s="169">
        <f>SUM(B11:E11)</f>
        <v>0</v>
      </c>
    </row>
    <row r="12" spans="1:6" ht="15" customHeight="1" thickBot="1">
      <c r="A12" s="258" t="s">
        <v>165</v>
      </c>
      <c r="B12" s="208">
        <f>SUM(B9:B11)</f>
        <v>134150</v>
      </c>
      <c r="C12" s="208">
        <f>SUM(C9:C11)</f>
        <v>152973</v>
      </c>
      <c r="D12" s="109">
        <f>SUM(D9:D11)</f>
        <v>-100413</v>
      </c>
      <c r="E12" s="109">
        <f>SUM(E9:E11)</f>
        <v>-4893</v>
      </c>
      <c r="F12" s="210">
        <f>SUM(F9:F11)</f>
        <v>181817</v>
      </c>
    </row>
    <row r="13" spans="1:6" ht="15" customHeight="1" thickTop="1">
      <c r="A13" s="253"/>
      <c r="B13" s="259"/>
      <c r="C13" s="259"/>
      <c r="D13" s="259"/>
      <c r="E13" s="260"/>
      <c r="F13" s="261"/>
    </row>
    <row r="14" spans="1:6" ht="15" customHeight="1">
      <c r="A14" s="253" t="s">
        <v>189</v>
      </c>
      <c r="B14" s="259"/>
      <c r="C14" s="259"/>
      <c r="D14" s="259"/>
      <c r="E14" s="260"/>
      <c r="F14" s="261"/>
    </row>
    <row r="15" spans="1:6" ht="15" customHeight="1">
      <c r="A15" s="256" t="s">
        <v>190</v>
      </c>
      <c r="B15" s="169">
        <f>'Losses Incurred YTD-10'!B15</f>
        <v>0</v>
      </c>
      <c r="C15" s="206">
        <f>'Losses Incurred YTD-10'!C15</f>
        <v>1500</v>
      </c>
      <c r="D15" s="206">
        <f>'Losses Incurred YTD-10'!D15</f>
        <v>44497</v>
      </c>
      <c r="E15" s="169">
        <f>'Losses Incurred YTD-10'!E15</f>
        <v>0</v>
      </c>
      <c r="F15" s="206">
        <f>SUM(B15:E15)</f>
        <v>45997</v>
      </c>
    </row>
    <row r="16" spans="1:6" ht="15" customHeight="1">
      <c r="A16" s="256" t="s">
        <v>191</v>
      </c>
      <c r="B16" s="206">
        <f>'Losses Incurred YTD-10'!B16</f>
        <v>10000</v>
      </c>
      <c r="C16" s="169">
        <f>'Losses Incurred YTD-10'!C16</f>
        <v>0</v>
      </c>
      <c r="D16" s="206">
        <f>'Losses Incurred YTD-10'!D16</f>
        <v>5000</v>
      </c>
      <c r="E16" s="169">
        <f>'Losses Incurred YTD-10'!E16</f>
        <v>0</v>
      </c>
      <c r="F16" s="206">
        <f>SUM(B16:E16)</f>
        <v>15000</v>
      </c>
    </row>
    <row r="17" spans="1:6" ht="15" customHeight="1">
      <c r="A17" s="256" t="s">
        <v>192</v>
      </c>
      <c r="B17" s="169">
        <f>'Losses Incurred YTD-10'!B17</f>
        <v>0</v>
      </c>
      <c r="C17" s="169">
        <f>'Losses Incurred YTD-10'!C17</f>
        <v>0</v>
      </c>
      <c r="D17" s="169">
        <f>'Losses Incurred YTD-10'!D17</f>
        <v>0</v>
      </c>
      <c r="E17" s="169">
        <f>'Losses Incurred YTD-10'!E17</f>
        <v>0</v>
      </c>
      <c r="F17" s="169">
        <f>SUM(B17:E17)</f>
        <v>0</v>
      </c>
    </row>
    <row r="18" spans="1:6" ht="15" customHeight="1" thickBot="1">
      <c r="A18" s="258" t="s">
        <v>165</v>
      </c>
      <c r="B18" s="208">
        <f>SUM(B15:B17)</f>
        <v>10000</v>
      </c>
      <c r="C18" s="208">
        <f>SUM(C15:C17)</f>
        <v>1500</v>
      </c>
      <c r="D18" s="208">
        <f>SUM(D15:D17)</f>
        <v>49497</v>
      </c>
      <c r="E18" s="209">
        <f>SUM(E15:E17)</f>
        <v>0</v>
      </c>
      <c r="F18" s="210">
        <f>SUM(F15:F17)</f>
        <v>60997</v>
      </c>
    </row>
    <row r="19" spans="1:6" ht="15" customHeight="1" thickTop="1">
      <c r="A19" s="253"/>
      <c r="B19" s="105"/>
      <c r="C19" s="105"/>
      <c r="D19" s="105"/>
      <c r="E19" s="262"/>
      <c r="F19" s="263"/>
    </row>
    <row r="20" spans="1:6" ht="15" customHeight="1">
      <c r="A20" s="253" t="s">
        <v>193</v>
      </c>
      <c r="B20" s="260"/>
      <c r="C20" s="260"/>
      <c r="D20" s="260"/>
      <c r="E20" s="260"/>
      <c r="F20" s="264"/>
    </row>
    <row r="21" spans="1:6" ht="15" customHeight="1">
      <c r="A21" s="256" t="s">
        <v>190</v>
      </c>
      <c r="B21" s="169">
        <f>'Losses Incurred YTD-10'!B21</f>
        <v>0</v>
      </c>
      <c r="C21" s="206">
        <f>'Losses Incurred YTD-10'!C21</f>
        <v>129318</v>
      </c>
      <c r="D21" s="169">
        <f>'Losses Incurred YTD-10'!D21</f>
        <v>0</v>
      </c>
      <c r="E21" s="169">
        <f>'Losses Incurred YTD-10'!E21</f>
        <v>0</v>
      </c>
      <c r="F21" s="206">
        <f>SUM(B21:E21)</f>
        <v>129318</v>
      </c>
    </row>
    <row r="22" spans="1:6" ht="15" customHeight="1">
      <c r="A22" s="256" t="s">
        <v>191</v>
      </c>
      <c r="B22" s="206">
        <f>'Losses Incurred YTD-10'!B22</f>
        <v>228168</v>
      </c>
      <c r="C22" s="169">
        <f>'Losses Incurred YTD-10'!C22</f>
        <v>0</v>
      </c>
      <c r="D22" s="169">
        <f>'Losses Incurred YTD-10'!D22</f>
        <v>0</v>
      </c>
      <c r="E22" s="169">
        <f>'Losses Incurred YTD-10'!E22</f>
        <v>0</v>
      </c>
      <c r="F22" s="206">
        <f>SUM(B22:E22)</f>
        <v>228168</v>
      </c>
    </row>
    <row r="23" spans="1:6" ht="15" customHeight="1">
      <c r="A23" s="256" t="s">
        <v>192</v>
      </c>
      <c r="B23" s="169">
        <f>'Losses Incurred YTD-10'!B23</f>
        <v>0</v>
      </c>
      <c r="C23" s="169">
        <f>'Losses Incurred YTD-10'!C23</f>
        <v>0</v>
      </c>
      <c r="D23" s="169">
        <f>'Losses Incurred YTD-10'!D23</f>
        <v>0</v>
      </c>
      <c r="E23" s="169">
        <f>'Losses Incurred YTD-10'!E23</f>
        <v>0</v>
      </c>
      <c r="F23" s="169">
        <f>SUM(B23:E23)</f>
        <v>0</v>
      </c>
    </row>
    <row r="24" spans="1:6" ht="15" customHeight="1" thickBot="1">
      <c r="A24" s="258" t="s">
        <v>165</v>
      </c>
      <c r="B24" s="208">
        <f>SUM(B21:B23)</f>
        <v>228168</v>
      </c>
      <c r="C24" s="208">
        <f>SUM(C21:C23)</f>
        <v>129318</v>
      </c>
      <c r="D24" s="209">
        <f>SUM(D21:D23)</f>
        <v>0</v>
      </c>
      <c r="E24" s="209">
        <f>SUM(E21:E23)</f>
        <v>0</v>
      </c>
      <c r="F24" s="210">
        <f>SUM(F21:F23)</f>
        <v>357486</v>
      </c>
    </row>
    <row r="25" spans="1:6" ht="15" customHeight="1" thickTop="1">
      <c r="A25" s="253"/>
      <c r="B25" s="259"/>
      <c r="C25" s="259"/>
      <c r="D25" s="259"/>
      <c r="E25" s="260"/>
      <c r="F25" s="261"/>
    </row>
    <row r="26" spans="1:6" ht="15" customHeight="1">
      <c r="A26" s="253" t="s">
        <v>194</v>
      </c>
      <c r="B26" s="265"/>
      <c r="C26" s="265"/>
      <c r="D26" s="265"/>
      <c r="E26" s="260"/>
      <c r="F26" s="261"/>
    </row>
    <row r="27" spans="1:6" ht="15" customHeight="1">
      <c r="A27" s="253" t="s">
        <v>195</v>
      </c>
      <c r="B27" s="265"/>
      <c r="C27" s="265"/>
      <c r="D27" s="265"/>
      <c r="E27" s="260"/>
      <c r="F27" s="261"/>
    </row>
    <row r="28" spans="1:6" ht="15" customHeight="1">
      <c r="A28" s="256" t="s">
        <v>190</v>
      </c>
      <c r="B28" s="206">
        <v>220628</v>
      </c>
      <c r="C28" s="206">
        <v>237787</v>
      </c>
      <c r="D28" s="169">
        <v>0</v>
      </c>
      <c r="E28" s="169">
        <v>0</v>
      </c>
      <c r="F28" s="206">
        <f>SUM(B28:E28)</f>
        <v>458415</v>
      </c>
    </row>
    <row r="29" spans="1:6" ht="15" customHeight="1">
      <c r="A29" s="256" t="s">
        <v>191</v>
      </c>
      <c r="B29" s="206">
        <v>7719</v>
      </c>
      <c r="C29" s="206">
        <v>118894</v>
      </c>
      <c r="D29" s="169">
        <v>0</v>
      </c>
      <c r="E29" s="206">
        <v>5000</v>
      </c>
      <c r="F29" s="206">
        <f>SUM(B29:E29)</f>
        <v>131613</v>
      </c>
    </row>
    <row r="30" spans="1:6" ht="15" customHeight="1">
      <c r="A30" s="256" t="s">
        <v>192</v>
      </c>
      <c r="B30" s="169">
        <v>0</v>
      </c>
      <c r="C30" s="169">
        <v>0</v>
      </c>
      <c r="D30" s="169">
        <v>0</v>
      </c>
      <c r="E30" s="169">
        <v>0</v>
      </c>
      <c r="F30" s="169">
        <f>SUM(B30:E30)</f>
        <v>0</v>
      </c>
    </row>
    <row r="31" spans="1:6" ht="15" customHeight="1" thickBot="1">
      <c r="A31" s="258" t="s">
        <v>165</v>
      </c>
      <c r="B31" s="208">
        <f>SUM(B28:B30)</f>
        <v>228347</v>
      </c>
      <c r="C31" s="208">
        <f>SUM(C28:C30)</f>
        <v>356681</v>
      </c>
      <c r="D31" s="209">
        <f>SUM(D28:D30)</f>
        <v>0</v>
      </c>
      <c r="E31" s="208">
        <f>SUM(E28:E30)</f>
        <v>5000</v>
      </c>
      <c r="F31" s="210">
        <f>SUM(F28:F30)</f>
        <v>590028</v>
      </c>
    </row>
    <row r="32" spans="1:6" s="267" customFormat="1" ht="15" customHeight="1" thickTop="1">
      <c r="A32" s="253"/>
      <c r="B32" s="265"/>
      <c r="C32" s="265"/>
      <c r="D32" s="265"/>
      <c r="E32" s="265"/>
      <c r="F32" s="266"/>
    </row>
    <row r="33" spans="1:6" ht="15" customHeight="1">
      <c r="A33" s="253" t="s">
        <v>196</v>
      </c>
      <c r="B33" s="259"/>
      <c r="C33" s="259"/>
      <c r="D33" s="259"/>
      <c r="E33" s="260"/>
      <c r="F33" s="261"/>
    </row>
    <row r="34" spans="1:6" ht="15" customHeight="1">
      <c r="A34" s="256" t="s">
        <v>190</v>
      </c>
      <c r="B34" s="257">
        <f aca="true" t="shared" si="0" ref="B34:E36">B9+B15+B21-B28</f>
        <v>-153750</v>
      </c>
      <c r="C34" s="257">
        <f t="shared" si="0"/>
        <v>-12317</v>
      </c>
      <c r="D34" s="257">
        <f t="shared" si="0"/>
        <v>-33528</v>
      </c>
      <c r="E34" s="257">
        <f t="shared" si="0"/>
        <v>467</v>
      </c>
      <c r="F34" s="257">
        <f>SUM(B34:E34)</f>
        <v>-199128</v>
      </c>
    </row>
    <row r="35" spans="1:6" ht="15" customHeight="1">
      <c r="A35" s="256" t="s">
        <v>191</v>
      </c>
      <c r="B35" s="257">
        <f t="shared" si="0"/>
        <v>297721</v>
      </c>
      <c r="C35" s="257">
        <f t="shared" si="0"/>
        <v>-60573</v>
      </c>
      <c r="D35" s="257">
        <f t="shared" si="0"/>
        <v>-17388</v>
      </c>
      <c r="E35" s="257">
        <f t="shared" si="0"/>
        <v>-10360</v>
      </c>
      <c r="F35" s="257">
        <f>SUM(B35:E35)</f>
        <v>209400</v>
      </c>
    </row>
    <row r="36" spans="1:6" ht="15" customHeight="1">
      <c r="A36" s="256" t="s">
        <v>192</v>
      </c>
      <c r="B36" s="169">
        <f t="shared" si="0"/>
        <v>0</v>
      </c>
      <c r="C36" s="169">
        <f t="shared" si="0"/>
        <v>0</v>
      </c>
      <c r="D36" s="169">
        <f t="shared" si="0"/>
        <v>0</v>
      </c>
      <c r="E36" s="169">
        <f t="shared" si="0"/>
        <v>0</v>
      </c>
      <c r="F36" s="169">
        <f>SUM(B36:E36)</f>
        <v>0</v>
      </c>
    </row>
    <row r="37" spans="1:6" ht="15" customHeight="1" thickBot="1">
      <c r="A37" s="258" t="s">
        <v>165</v>
      </c>
      <c r="B37" s="268">
        <f>SUM(B34:B36)</f>
        <v>143971</v>
      </c>
      <c r="C37" s="268">
        <f>SUM(C34:C36)</f>
        <v>-72890</v>
      </c>
      <c r="D37" s="268">
        <f>SUM(D34:D36)</f>
        <v>-50916</v>
      </c>
      <c r="E37" s="268">
        <f>SUM(E34:E36)</f>
        <v>-9893</v>
      </c>
      <c r="F37" s="268">
        <f>SUM(F34:F36)</f>
        <v>10272</v>
      </c>
    </row>
    <row r="38" spans="2:6" ht="15" customHeight="1" thickTop="1">
      <c r="B38" s="264"/>
      <c r="C38" s="264"/>
      <c r="D38" s="264"/>
      <c r="F38" s="270" t="s">
        <v>108</v>
      </c>
    </row>
    <row r="39" spans="1:6" s="274" customFormat="1" ht="15" customHeight="1">
      <c r="A39" s="271"/>
      <c r="B39" s="272"/>
      <c r="C39" s="272"/>
      <c r="D39" s="272"/>
      <c r="E39" s="273"/>
      <c r="F39" s="270"/>
    </row>
    <row r="40" spans="2:4" ht="15" customHeight="1">
      <c r="B40" s="254"/>
      <c r="C40" s="254"/>
      <c r="D40" s="254"/>
    </row>
    <row r="41" spans="2:4" ht="15" customHeight="1">
      <c r="B41" s="254"/>
      <c r="C41" s="254"/>
      <c r="D41" s="254"/>
    </row>
    <row r="42" spans="2:4" ht="15" customHeight="1">
      <c r="B42" s="254"/>
      <c r="C42" s="254"/>
      <c r="D42" s="254"/>
    </row>
    <row r="43" spans="1:4" ht="15" customHeight="1">
      <c r="A43" s="245"/>
      <c r="B43" s="254"/>
      <c r="C43" s="254"/>
      <c r="D43" s="254"/>
    </row>
    <row r="44" spans="1:4" ht="15" customHeight="1">
      <c r="A44" s="245"/>
      <c r="B44" s="254"/>
      <c r="C44" s="254"/>
      <c r="D44" s="254"/>
    </row>
    <row r="45" spans="1:4" ht="15" customHeight="1">
      <c r="A45" s="245"/>
      <c r="B45" s="254"/>
      <c r="C45" s="254"/>
      <c r="D45" s="254"/>
    </row>
    <row r="46" spans="1:4" ht="15" customHeight="1">
      <c r="A46" s="245"/>
      <c r="B46" s="254"/>
      <c r="C46" s="254"/>
      <c r="D46" s="254"/>
    </row>
    <row r="47" spans="1:4" ht="15" customHeight="1">
      <c r="A47" s="245"/>
      <c r="B47" s="254"/>
      <c r="C47" s="254"/>
      <c r="D47" s="254"/>
    </row>
    <row r="48" spans="1:4" ht="15" customHeight="1">
      <c r="A48" s="245"/>
      <c r="B48" s="254"/>
      <c r="C48" s="254"/>
      <c r="D48" s="254"/>
    </row>
    <row r="49" spans="1:6" ht="15" customHeight="1">
      <c r="A49" s="245"/>
      <c r="B49" s="254"/>
      <c r="C49" s="254"/>
      <c r="D49" s="254"/>
      <c r="E49" s="39"/>
      <c r="F49" s="39"/>
    </row>
    <row r="50" spans="1:6" ht="15" customHeight="1">
      <c r="A50" s="245"/>
      <c r="B50" s="254"/>
      <c r="C50" s="254"/>
      <c r="D50" s="254"/>
      <c r="E50" s="39"/>
      <c r="F50" s="39"/>
    </row>
    <row r="51" spans="1:6" ht="15" customHeight="1">
      <c r="A51" s="245"/>
      <c r="B51" s="254"/>
      <c r="C51" s="254"/>
      <c r="D51" s="254"/>
      <c r="E51" s="39"/>
      <c r="F51" s="39"/>
    </row>
    <row r="52" spans="1:6" ht="15" customHeight="1">
      <c r="A52" s="245"/>
      <c r="B52" s="254"/>
      <c r="C52" s="254"/>
      <c r="D52" s="254"/>
      <c r="E52" s="39"/>
      <c r="F52" s="39"/>
    </row>
    <row r="53" spans="1:6" ht="15" customHeight="1">
      <c r="A53" s="245"/>
      <c r="B53" s="254"/>
      <c r="C53" s="254"/>
      <c r="D53" s="254"/>
      <c r="E53" s="39"/>
      <c r="F53" s="39"/>
    </row>
    <row r="54" spans="1:6" ht="15" customHeight="1">
      <c r="A54" s="245"/>
      <c r="B54" s="254"/>
      <c r="C54" s="254"/>
      <c r="D54" s="254"/>
      <c r="E54" s="39"/>
      <c r="F54" s="39"/>
    </row>
    <row r="55" spans="1:6" ht="15" customHeight="1">
      <c r="A55" s="245"/>
      <c r="E55" s="39"/>
      <c r="F55" s="39"/>
    </row>
    <row r="56" spans="1:6" ht="15" customHeight="1">
      <c r="A56" s="245"/>
      <c r="E56" s="39"/>
      <c r="F56" s="39"/>
    </row>
    <row r="57" spans="1:6" ht="15" customHeight="1">
      <c r="A57" s="245"/>
      <c r="E57" s="39"/>
      <c r="F57" s="39"/>
    </row>
    <row r="58" spans="1:6" ht="15" customHeight="1">
      <c r="A58" s="245"/>
      <c r="E58" s="39"/>
      <c r="F58" s="39"/>
    </row>
    <row r="59" spans="1:6" ht="15" customHeight="1">
      <c r="A59" s="245"/>
      <c r="E59" s="39"/>
      <c r="F59" s="39"/>
    </row>
    <row r="60" spans="1:6" ht="15" customHeight="1">
      <c r="A60" s="245"/>
      <c r="E60" s="39"/>
      <c r="F60" s="39"/>
    </row>
    <row r="61" spans="1:6" ht="15" customHeight="1">
      <c r="A61" s="245"/>
      <c r="E61" s="39"/>
      <c r="F61" s="39"/>
    </row>
    <row r="62" spans="1:6" ht="15" customHeight="1">
      <c r="A62" s="245"/>
      <c r="E62" s="39"/>
      <c r="F62" s="39"/>
    </row>
    <row r="63" spans="1:6" ht="15" customHeight="1">
      <c r="A63" s="245"/>
      <c r="E63" s="39"/>
      <c r="F63" s="39"/>
    </row>
    <row r="64" spans="1:6" ht="15" customHeight="1">
      <c r="A64" s="245"/>
      <c r="E64" s="39"/>
      <c r="F64" s="39"/>
    </row>
    <row r="65" spans="1:6" ht="15" customHeight="1">
      <c r="A65" s="245"/>
      <c r="B65" s="39"/>
      <c r="C65" s="39"/>
      <c r="D65" s="39"/>
      <c r="E65" s="39"/>
      <c r="F65" s="39"/>
    </row>
    <row r="66" spans="1:6" ht="15" customHeight="1">
      <c r="A66" s="245"/>
      <c r="B66" s="39"/>
      <c r="C66" s="39"/>
      <c r="D66" s="39"/>
      <c r="E66" s="39"/>
      <c r="F66" s="39"/>
    </row>
    <row r="67" spans="1:6" ht="15" customHeight="1">
      <c r="A67" s="245"/>
      <c r="B67" s="39"/>
      <c r="C67" s="39"/>
      <c r="D67" s="39"/>
      <c r="E67" s="39"/>
      <c r="F67" s="39"/>
    </row>
    <row r="68" spans="1:6" ht="15" customHeight="1">
      <c r="A68" s="245"/>
      <c r="B68" s="39"/>
      <c r="C68" s="39"/>
      <c r="D68" s="39"/>
      <c r="E68" s="39"/>
      <c r="F68" s="39"/>
    </row>
    <row r="69" spans="1:6" ht="15" customHeight="1">
      <c r="A69" s="245"/>
      <c r="B69" s="39"/>
      <c r="C69" s="39"/>
      <c r="D69" s="39"/>
      <c r="E69" s="39"/>
      <c r="F69" s="39"/>
    </row>
    <row r="70" spans="1:6" ht="15" customHeight="1">
      <c r="A70" s="245"/>
      <c r="B70" s="39"/>
      <c r="C70" s="39"/>
      <c r="D70" s="39"/>
      <c r="E70" s="39"/>
      <c r="F70" s="39"/>
    </row>
    <row r="71" spans="1:6" ht="15" customHeight="1">
      <c r="A71" s="245"/>
      <c r="B71" s="39"/>
      <c r="C71" s="39"/>
      <c r="D71" s="39"/>
      <c r="E71" s="39"/>
      <c r="F71" s="39"/>
    </row>
    <row r="72" spans="1:6" ht="15" customHeight="1">
      <c r="A72" s="245"/>
      <c r="B72" s="39"/>
      <c r="C72" s="39"/>
      <c r="D72" s="39"/>
      <c r="E72" s="39"/>
      <c r="F72" s="39"/>
    </row>
    <row r="73" spans="1:6" ht="15" customHeight="1">
      <c r="A73" s="245"/>
      <c r="B73" s="39"/>
      <c r="C73" s="39"/>
      <c r="D73" s="39"/>
      <c r="E73" s="39"/>
      <c r="F73" s="39"/>
    </row>
    <row r="74" spans="1:6" ht="15" customHeight="1">
      <c r="A74" s="245"/>
      <c r="B74" s="39"/>
      <c r="C74" s="39"/>
      <c r="D74" s="39"/>
      <c r="E74" s="39"/>
      <c r="F74" s="39"/>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2023-11-15T14:48:20Z</cp:lastPrinted>
  <dcterms:created xsi:type="dcterms:W3CDTF">2023-11-15T14:44:30Z</dcterms:created>
  <dcterms:modified xsi:type="dcterms:W3CDTF">2023-11-15T14:50:00Z</dcterms:modified>
  <cp:category/>
  <cp:version/>
  <cp:contentType/>
  <cp:contentStatus/>
</cp:coreProperties>
</file>